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95" yWindow="45" windowWidth="7425" windowHeight="9075" tabRatio="674" firstSheet="2" activeTab="5"/>
  </bookViews>
  <sheets>
    <sheet name="0000000" sheetId="1" state="veryHidden" r:id="rId1"/>
    <sheet name="Notes" sheetId="2" state="hidden" r:id="rId2"/>
    <sheet name="bs" sheetId="3" r:id="rId3"/>
    <sheet name="pl" sheetId="4" r:id="rId4"/>
    <sheet name="cf" sheetId="5" r:id="rId5"/>
    <sheet name="EQUITY " sheetId="6" r:id="rId6"/>
    <sheet name="Qtr- rep 1" sheetId="7" state="hidden" r:id="rId7"/>
  </sheets>
  <externalReferences>
    <externalReference r:id="rId10"/>
  </externalReferences>
  <definedNames>
    <definedName name="_xlnm.Print_Area" localSheetId="2">'bs'!$A$1:$K$72</definedName>
    <definedName name="_xlnm.Print_Area" localSheetId="4">'cf'!$B$1:$K$71</definedName>
    <definedName name="_xlnm.Print_Area" localSheetId="5">'EQUITY '!$B$2:$R$62</definedName>
    <definedName name="_xlnm.Print_Area" localSheetId="3">'pl'!$A$1:$X$60</definedName>
    <definedName name="_xlnm.Print_Titles" localSheetId="1">'Notes'!$1:$5</definedName>
  </definedNames>
  <calcPr fullCalcOnLoad="1"/>
</workbook>
</file>

<file path=xl/comments3.xml><?xml version="1.0" encoding="utf-8"?>
<comments xmlns="http://schemas.openxmlformats.org/spreadsheetml/2006/main">
  <authors>
    <author>KooiChen</author>
  </authors>
  <commentList>
    <comment ref="H65" authorId="0">
      <text>
        <r>
          <t/>
        </r>
      </text>
    </comment>
    <comment ref="J65" authorId="0">
      <text>
        <r>
          <t/>
        </r>
      </text>
    </comment>
  </commentList>
</comments>
</file>

<file path=xl/sharedStrings.xml><?xml version="1.0" encoding="utf-8"?>
<sst xmlns="http://schemas.openxmlformats.org/spreadsheetml/2006/main" count="444" uniqueCount="288">
  <si>
    <t>Current</t>
  </si>
  <si>
    <t>Cumulative</t>
  </si>
  <si>
    <t>Comparative</t>
  </si>
  <si>
    <t>Revenue</t>
  </si>
  <si>
    <t>Operating  Expenses</t>
  </si>
  <si>
    <t>Other Operating Income</t>
  </si>
  <si>
    <t>Profit from Operations</t>
  </si>
  <si>
    <t>Finance costs</t>
  </si>
  <si>
    <t>Profit before tax</t>
  </si>
  <si>
    <t>Taxation</t>
  </si>
  <si>
    <t>Profit after tax</t>
  </si>
  <si>
    <t>Minority Interest</t>
  </si>
  <si>
    <t xml:space="preserve">Current Assets </t>
  </si>
  <si>
    <t>Inventories</t>
  </si>
  <si>
    <t>Cash &amp; Cash Equivalents</t>
  </si>
  <si>
    <t>Overdraft &amp; Short Term Borrowings</t>
  </si>
  <si>
    <t>Share Capital</t>
  </si>
  <si>
    <t>Reserves</t>
  </si>
  <si>
    <t>Minorities Interest</t>
  </si>
  <si>
    <t>Qtr Ended</t>
  </si>
  <si>
    <t>(RM'000)</t>
  </si>
  <si>
    <t xml:space="preserve">Quarter ended </t>
  </si>
  <si>
    <t>To-date</t>
  </si>
  <si>
    <t>Tax recoverable</t>
  </si>
  <si>
    <t>Deferred Taxation</t>
  </si>
  <si>
    <t>Condensed Consolidated Statements of Changes in Equity</t>
  </si>
  <si>
    <t>Reserve</t>
  </si>
  <si>
    <t>Share</t>
  </si>
  <si>
    <t xml:space="preserve">Retained </t>
  </si>
  <si>
    <t>Capital</t>
  </si>
  <si>
    <t>premium</t>
  </si>
  <si>
    <t>Profit</t>
  </si>
  <si>
    <t>Total</t>
  </si>
  <si>
    <t xml:space="preserve">The Condensed Consolidated Statement of changes in Equity should be read in conjunction with the </t>
  </si>
  <si>
    <t>Property, Plant and Equipment</t>
  </si>
  <si>
    <t>PART A1  :</t>
  </si>
  <si>
    <t xml:space="preserve"> QUARTERLY REPORT</t>
  </si>
  <si>
    <t>Quarter                                                                     :</t>
  </si>
  <si>
    <t xml:space="preserve">            1 Qtr              2 Qtr</t>
  </si>
  <si>
    <t xml:space="preserve">          3 Qtr             4 Qtr</t>
  </si>
  <si>
    <t xml:space="preserve">           Other</t>
  </si>
  <si>
    <t>The figures</t>
  </si>
  <si>
    <t xml:space="preserve">                    have been audited</t>
  </si>
  <si>
    <t xml:space="preserve">                               have not been audited</t>
  </si>
  <si>
    <t>PART A2  :</t>
  </si>
  <si>
    <t xml:space="preserve"> SUMMARY OF KEY FINANCIAL INFORMATION</t>
  </si>
  <si>
    <t>Summary of Key Financial Informaiton</t>
  </si>
  <si>
    <t>INDIVIDUAL QUARTER</t>
  </si>
  <si>
    <t>CUMULATIVE QUARTER</t>
  </si>
  <si>
    <t>Current Year Quarter</t>
  </si>
  <si>
    <t>Preceding Year</t>
  </si>
  <si>
    <t>Current Year To Date</t>
  </si>
  <si>
    <t xml:space="preserve">Preceeding Year </t>
  </si>
  <si>
    <t>Corresponding</t>
  </si>
  <si>
    <t>Quarter</t>
  </si>
  <si>
    <t>Period</t>
  </si>
  <si>
    <t>RM'000</t>
  </si>
  <si>
    <t>Profit / (Loss) before tax</t>
  </si>
  <si>
    <t>Basic earning / (loss) per share (sen)</t>
  </si>
  <si>
    <t>Remark :</t>
  </si>
  <si>
    <t>Note :      For full text of the above announcement, please access the KLSE website at www.klse.com.my</t>
  </si>
  <si>
    <t>PART A3  :</t>
  </si>
  <si>
    <t>ADDITIONAL INFORMATION</t>
  </si>
  <si>
    <t>Gross interest income</t>
  </si>
  <si>
    <t>Note :      The above information is for the Exchange internal use only.</t>
  </si>
  <si>
    <t>Gross interest expenses</t>
  </si>
  <si>
    <t xml:space="preserve">Preceding Year </t>
  </si>
  <si>
    <t>Other Debtors</t>
  </si>
  <si>
    <t>Trade Debtors</t>
  </si>
  <si>
    <t>Trade Creditors</t>
  </si>
  <si>
    <t>Other Creditors</t>
  </si>
  <si>
    <t>6 months</t>
  </si>
  <si>
    <t>AS AT END OF CURRENT QUARTER</t>
  </si>
  <si>
    <t>AS AT PRECEDING FINANCIAL YEAR END</t>
  </si>
  <si>
    <t>3 months</t>
  </si>
  <si>
    <t>PINWEE GROUP BHD.</t>
  </si>
  <si>
    <t xml:space="preserve">Year ended </t>
  </si>
  <si>
    <t>Financial year end                                                  :  31/12/2006</t>
  </si>
  <si>
    <t>Treasury share</t>
  </si>
  <si>
    <t xml:space="preserve">Treasury </t>
  </si>
  <si>
    <t>Notes to the Interim Financial Report</t>
  </si>
  <si>
    <t>PinWee Group Bhd. (Company No. 420049-H)</t>
  </si>
  <si>
    <t>(Incorporated in Malaysia)</t>
  </si>
  <si>
    <t>Notes Pursuant to FRS 134 (formerly known as MASB 26) - Paragraph 16</t>
  </si>
  <si>
    <t>Basis of preparation of the Financial Statements</t>
  </si>
  <si>
    <t>The interim financial statements are unaudited and have been prepared in accordance with the provisions of the Companies Act, 1965 and applicable approved accounting standards issued by the Malaysian Accounting Standards Board and Chapter 9 Part K Para 9.22 of the Bursa Malaysia Listing Requirements.</t>
  </si>
  <si>
    <t>The accounting policies and methods of computation adopted by the Group in this interim financial report are consistent with those adopted in the financial statements for the year ended 31 December 2005.</t>
  </si>
  <si>
    <t>The following notes explain the events and transactions that are significant to an understanding of the changes in the financial position and performance of the Group since the financial year ended 31 December 2005.</t>
  </si>
  <si>
    <t>Disclosure of the qualification on the preceding annual financial statements</t>
  </si>
  <si>
    <t>There was no qualification on the Group’s preceding annual financial statements.</t>
  </si>
  <si>
    <t>Seasonal or Cyclical Factors</t>
  </si>
  <si>
    <t>The business of the Group was not affected by any significant seasonal or cyclical factors in this quarter.</t>
  </si>
  <si>
    <t>Nature and amount of items affecting assets, liabilities, equity, net income, or cash flow that are unusual because of their size, or incidence</t>
  </si>
  <si>
    <t>There were no items affecting assets, liabilities, equity, net income, or cash flow that are unusual because of their size, or incidence.</t>
  </si>
  <si>
    <t>Changes in estimates of amounts reported in prior interim periods of the current financial year or in prior financial years</t>
  </si>
  <si>
    <t>There were no material changes in the estimates of amounts reported in prior interim periods of the current financial year or in prior financial years.</t>
  </si>
  <si>
    <t>Issuance, cancellations, repurchases, resale and repayments of debt and equity securities</t>
  </si>
  <si>
    <t>There was no issuance, cancellations, repurchases, resale and repayments of debts and equity security during the quarter under review except for the repurchases of 1,130,300 ordinary shares of its issued share capital from the open market for a total consideration of RM798,243.57 at an average cost of RM0.706 per share. The repurchased shares are held as treasury shares.</t>
  </si>
  <si>
    <t>Dividend paid</t>
  </si>
  <si>
    <t>There was no dividend paid for the current quarter and financial year-to-date.</t>
  </si>
  <si>
    <t>Segmental Reporting</t>
  </si>
  <si>
    <t>Analysis By Business Segments</t>
  </si>
  <si>
    <t>3 months ended 31 March 2006</t>
  </si>
  <si>
    <t>Ended</t>
  </si>
  <si>
    <t>31-03-2006</t>
  </si>
  <si>
    <t>Segment Revenue</t>
  </si>
  <si>
    <t>Manufacturing</t>
  </si>
  <si>
    <t>Integrated Poultry Operation</t>
  </si>
  <si>
    <t>Others</t>
  </si>
  <si>
    <t>Eliminations</t>
  </si>
  <si>
    <t>Segment Result</t>
  </si>
  <si>
    <t>Interest expense</t>
  </si>
  <si>
    <t>Minority interest</t>
  </si>
  <si>
    <t>Net profit for the quarter</t>
  </si>
  <si>
    <t>Segmental information on geographical locations has not been prepared as the Group’s activities are all based in Malaysia.</t>
  </si>
  <si>
    <t>Valuations of property, plant and equipment</t>
  </si>
  <si>
    <t>The valuations of property, plant and equipment have been brought forward without any amendments from previous annual financial statements.</t>
  </si>
  <si>
    <t>Material Events not reflected in the Financial Statements</t>
  </si>
  <si>
    <t>There were no material events subsequent to the end of the interim period that has not been reflected in the financial statements for the interim period.</t>
  </si>
  <si>
    <t>Changes in the Composition of the Group</t>
  </si>
  <si>
    <t>There is no change in the composition of the Group for this quarter and financial year-to-date.</t>
  </si>
  <si>
    <t>Contingent Liabilities or contingent assets</t>
  </si>
  <si>
    <t>The corporate guarantees issued by the Company for the banking facilities granted to its subsidiaries totalled RM124.001 million as at the date of issue of this report.</t>
  </si>
  <si>
    <t>Review of Performance</t>
  </si>
  <si>
    <t>The Group recorded lower revenue of RM61.3 million compared with RM71.3 million for the preceding quarter and RM64.2 million for corresponding quarter of preceding year. These represent a drop of 14% and 5% respectively. Performance during the quarter under review was adversely affected by news of avian flu outbreak which has negatively affected the selling price of broilers.</t>
  </si>
  <si>
    <t>Material changes in profit before taxation (“PBT”)</t>
  </si>
  <si>
    <t>For the quarter under review, the Group registered a lost before tax of RM3.9 million as compared to the profit before tax of RM3.7 million in the preceding quarter and RM3.3 million in the preceding year corresponding quarter.</t>
  </si>
  <si>
    <t>Prospects</t>
  </si>
  <si>
    <t>Baring any unforeseen circumstances, the Group anticipates a satisfactory result for the financial year ending 31 December 2006.</t>
  </si>
  <si>
    <t>Profit Forecast and Profit Guarantee</t>
  </si>
  <si>
    <t>The note is not applicable.</t>
  </si>
  <si>
    <t>Individual Quarter</t>
  </si>
  <si>
    <t>Cumulative Quarters</t>
  </si>
  <si>
    <t>Year</t>
  </si>
  <si>
    <t xml:space="preserve">Current </t>
  </si>
  <si>
    <t>Preceding</t>
  </si>
  <si>
    <t xml:space="preserve">Year To </t>
  </si>
  <si>
    <t>Date</t>
  </si>
  <si>
    <t>31-03-2005</t>
  </si>
  <si>
    <t>RM '000</t>
  </si>
  <si>
    <t>Current Taxation</t>
  </si>
  <si>
    <t>Real Property Gain Tax</t>
  </si>
  <si>
    <t>The Group’s effective tax rate for the period ended 31 December 2005 is inconsistent with the statutory tax rate mainly due to claims of certain tax incentives under the Income Tax Act, 1967 and disallowable expenses for tax purpose.</t>
  </si>
  <si>
    <t>Sale of Unquoted Investments and/or Properties</t>
  </si>
  <si>
    <t>There was no disposal of unquoted investments and/or properties for the current quarter and financial year-to-date.</t>
  </si>
  <si>
    <t>Quoted Securities</t>
  </si>
  <si>
    <t>There was no purchase or disposal of quoted securities for the current quarter and financial year to date.</t>
  </si>
  <si>
    <t>Corporate Proposals</t>
  </si>
  <si>
    <t>There was no corporate proposal being carried out during the period under review.</t>
  </si>
  <si>
    <t>Group Borrowings and Debt Securities</t>
  </si>
  <si>
    <t>Group borrowings as at 31 March 2006 are as follows: -</t>
  </si>
  <si>
    <t>Short term borrowings,</t>
  </si>
  <si>
    <t>Secured</t>
  </si>
  <si>
    <t>Bank Overdrafts</t>
  </si>
  <si>
    <t>Other borrowings</t>
  </si>
  <si>
    <t>Unsecured</t>
  </si>
  <si>
    <t>Long term borrowings,</t>
  </si>
  <si>
    <t>Off Balance Sheet Financial Instruments</t>
  </si>
  <si>
    <t>There were no financial instruments with off balance sheet risk as at the date of issue of this quarterly report.</t>
  </si>
  <si>
    <t>Changes in Material Litigation</t>
  </si>
  <si>
    <t>Neither the Company nor its subsidiaries are engaged in any litigation or arbitration proceedings, either as plaintiff or defendant, which has a material effect on the financial position of the Group and the Directors do not know of any proceedings pending or threatened or of any fact likely to give rise to any proceedings which might materially and adversely affect the position or business of the Group.</t>
  </si>
  <si>
    <t>Dividends</t>
  </si>
  <si>
    <t>The Board is recommending the payment of a first and final tax-exempt dividend of 5 sen per share amounting to RM3,045,562.50 in respect of the financial year ended 31 December 2005.</t>
  </si>
  <si>
    <t>Earnings Per Share</t>
  </si>
  <si>
    <t>The basic earnings/loss per share are computed by dividing the net profit/(loss) for the period by the number of ordinary shares after adjustment of the bonus issue as follow: -</t>
  </si>
  <si>
    <t xml:space="preserve">Individual </t>
  </si>
  <si>
    <t xml:space="preserve">Cumulative </t>
  </si>
  <si>
    <t>Year To</t>
  </si>
  <si>
    <t>Net Profit / (loss) for the period (RM '000)</t>
  </si>
  <si>
    <t>Number of ordinary shares in issue</t>
  </si>
  <si>
    <t>Basic Earnings per share (sen)</t>
  </si>
  <si>
    <t>By Order of the Board</t>
  </si>
  <si>
    <t>Ch'ng Lay Hoon</t>
  </si>
  <si>
    <t>Company Secretary</t>
  </si>
  <si>
    <t>Penang</t>
  </si>
  <si>
    <t>Dated this</t>
  </si>
  <si>
    <t>Profit / (Loss) for the period</t>
  </si>
  <si>
    <t xml:space="preserve">Net Profit / (loss) attributable to ordinary </t>
  </si>
  <si>
    <t>equity holders of the parent</t>
  </si>
  <si>
    <t>Proposed/Declared dividend per sahre (sen)</t>
  </si>
  <si>
    <t xml:space="preserve">Net  assets per share attributable to </t>
  </si>
  <si>
    <t>equity holders of the parent (RM)</t>
  </si>
  <si>
    <t>9 months</t>
  </si>
  <si>
    <t>Quarterly report for the financial period ended :  30/09/2006</t>
  </si>
  <si>
    <t>for the financial period ended 30/09/2006</t>
  </si>
  <si>
    <t>PW CONSOLIDATED BHD.</t>
  </si>
  <si>
    <t>Prepaid Lease Payments</t>
  </si>
  <si>
    <t>Provision for Bad Debt</t>
  </si>
  <si>
    <t>ASSETS</t>
  </si>
  <si>
    <t>Non-current assets</t>
  </si>
  <si>
    <t>Investment Properties</t>
  </si>
  <si>
    <t>Goodwill</t>
  </si>
  <si>
    <t>Fixed deposits with licensed</t>
  </si>
  <si>
    <t>Total assets</t>
  </si>
  <si>
    <t>EQUITY AND LIABILITIES</t>
  </si>
  <si>
    <t>Equity attributable to equity holders of the parent</t>
  </si>
  <si>
    <t>Total equity</t>
  </si>
  <si>
    <t>Non-current liabilities</t>
  </si>
  <si>
    <t>Long-term borrowings</t>
  </si>
  <si>
    <t>Total non-current liabilities</t>
  </si>
  <si>
    <t>Current liabilities</t>
  </si>
  <si>
    <t>Amount due to Director</t>
  </si>
  <si>
    <t>Total current liabilities</t>
  </si>
  <si>
    <t>Total liabilities</t>
  </si>
  <si>
    <t>Total equity and liabilities</t>
  </si>
  <si>
    <t xml:space="preserve">The Condensed Consolidated Balance Sheets should be read in conjunction with the </t>
  </si>
  <si>
    <t>PW -1</t>
  </si>
  <si>
    <t>Attributable to Equity Holder of the Parent</t>
  </si>
  <si>
    <t xml:space="preserve">Minority </t>
  </si>
  <si>
    <t>Interest</t>
  </si>
  <si>
    <t>Equity</t>
  </si>
  <si>
    <t>Acquisition / Additions</t>
  </si>
  <si>
    <t>PW CONSOLIDATED BHD</t>
  </si>
  <si>
    <t xml:space="preserve">Net assets per share attributable to </t>
  </si>
  <si>
    <t>Profit before Taxation</t>
  </si>
  <si>
    <t>Profit for the period</t>
  </si>
  <si>
    <t>Attributable to:</t>
  </si>
  <si>
    <t>Equity Holders of the Parent</t>
  </si>
  <si>
    <t xml:space="preserve">        - Diluted (sen)</t>
  </si>
  <si>
    <t xml:space="preserve">The Condensed Consolidated Income Statement should be read in conjunction with the </t>
  </si>
  <si>
    <t>PW -2</t>
  </si>
  <si>
    <t>Revaluation surplus</t>
  </si>
  <si>
    <t>ended</t>
  </si>
  <si>
    <t>31 Mar. 2004</t>
  </si>
  <si>
    <t>Net Profit before tax</t>
  </si>
  <si>
    <t>Adjustment for non-cash flow:</t>
  </si>
  <si>
    <t>Non-Cash items</t>
  </si>
  <si>
    <t>Non-Operating items (which are investing / financing)</t>
  </si>
  <si>
    <t>Operating profit before changes in working capital</t>
  </si>
  <si>
    <t>Changes in working capital</t>
  </si>
  <si>
    <t>Net Changes in current assets</t>
  </si>
  <si>
    <t>Net Changes in current liabilities</t>
  </si>
  <si>
    <t>Cash generated from operating activities</t>
  </si>
  <si>
    <t>Tax paid</t>
  </si>
  <si>
    <t>Interest paid</t>
  </si>
  <si>
    <t>Net cash flows from operating activities</t>
  </si>
  <si>
    <t>Investing Activities</t>
  </si>
  <si>
    <t>- Proceeds from disposal of Property, plant and equipment</t>
  </si>
  <si>
    <t>- Purchase of share from minority shareholders</t>
  </si>
  <si>
    <t>- Acquisition of subsidiary company, net of cash required</t>
  </si>
  <si>
    <t>- Purchase of Property, plant and equipment</t>
  </si>
  <si>
    <t>- Purchase of own shares</t>
  </si>
  <si>
    <t>- Placement of Fixed deposits</t>
  </si>
  <si>
    <t>- Interest received</t>
  </si>
  <si>
    <t>- Rental received</t>
  </si>
  <si>
    <t>- Dividend paid</t>
  </si>
  <si>
    <t>Financing Activities</t>
  </si>
  <si>
    <t>- Dividends paid</t>
  </si>
  <si>
    <t>- Transaction with owner as owner</t>
  </si>
  <si>
    <t>- Bank borrowings</t>
  </si>
  <si>
    <t>- Director's Account</t>
  </si>
  <si>
    <t>Net Change in Cash &amp; Cash Equivalents</t>
  </si>
  <si>
    <t xml:space="preserve">Cash and cash equivalents as at 1 January </t>
  </si>
  <si>
    <t>Represented by:</t>
  </si>
  <si>
    <t>Cash and bank balances</t>
  </si>
  <si>
    <t xml:space="preserve">The Condensed Consolidated Cash Flow Statement should be read in conjunction with the </t>
  </si>
  <si>
    <t>31 Dec 2009</t>
  </si>
  <si>
    <t xml:space="preserve">Balance as at 1 January 2009 </t>
  </si>
  <si>
    <t>Balance as at 1 January 2010</t>
  </si>
  <si>
    <t>Non-current asset held for sale</t>
  </si>
  <si>
    <t>Annual Financial Report for the Year Ended 31 December 2009</t>
  </si>
  <si>
    <t>Condensed Consolidated Statement of Cash Flows</t>
  </si>
  <si>
    <t>Condensed Consolidated Statement of Financial Position</t>
  </si>
  <si>
    <t>Total comprehensive income for the period</t>
  </si>
  <si>
    <t>shareholders of the company (RM)</t>
  </si>
  <si>
    <t>Condensed Consolidated Statement of Comprehensive Income</t>
  </si>
  <si>
    <t>Comprehensive Income for the period</t>
  </si>
  <si>
    <t xml:space="preserve">6 months </t>
  </si>
  <si>
    <t>Acquisition of additional equity interests of existing subsidiary from minority interest</t>
  </si>
  <si>
    <t>Earnings per share for profit attributable to equity holder of the parent</t>
  </si>
  <si>
    <t xml:space="preserve">        - Basic (sen)</t>
  </si>
  <si>
    <t>Other comprehensive income</t>
  </si>
  <si>
    <t>- Acquisition of equity interest from existing shareholder</t>
  </si>
  <si>
    <t>- Proceeds from disposal of non-current assets held for sale</t>
  </si>
  <si>
    <t>For The Period Ended 30 September 2010</t>
  </si>
  <si>
    <t>30 September. 2010</t>
  </si>
  <si>
    <t>As At 30 September 2010</t>
  </si>
  <si>
    <t>30 September 2010</t>
  </si>
  <si>
    <t>For The Period Ended 30 September 2009</t>
  </si>
  <si>
    <t xml:space="preserve">9 months </t>
  </si>
  <si>
    <t>Balance as at 30 September 2010</t>
  </si>
  <si>
    <t>Balance as at 30 September 2009</t>
  </si>
  <si>
    <t>30 September. 2009</t>
  </si>
  <si>
    <t>ended 30 September 2010</t>
  </si>
  <si>
    <t>ended 30 September 2009</t>
  </si>
  <si>
    <t>Cash and cash equivalents as at 30 September</t>
  </si>
  <si>
    <t>PW-3</t>
  </si>
  <si>
    <t>PW - 4</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</si>
</sst>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_-* #,##0_-;\-* #,##0_-;_-* &quot;-&quot;_-;_-@_-"/>
    <numFmt numFmtId="173" formatCode="_-* #,##0.00_-;\-* #,##0.00_-;_-* &quot;-&quot;??_-;_-@_-"/>
    <numFmt numFmtId="174" formatCode="_(* #,##0.0_);_(* \(#,##0.0\);_(* &quot;-&quot;??_);_(@_)"/>
    <numFmt numFmtId="175" formatCode="_(* #,##0_);_(* \(#,##0\);_(* &quot;-&quot;??_);_(@_)"/>
    <numFmt numFmtId="176" formatCode="0.000"/>
    <numFmt numFmtId="177" formatCode="General_)"/>
    <numFmt numFmtId="178" formatCode="_-&quot;$&quot;* #,##0_-;\-&quot;$&quot;* #,##0_-;_-&quot;$&quot;* &quot;-&quot;_-;_-@_-"/>
    <numFmt numFmtId="179" formatCode="0.00_)"/>
    <numFmt numFmtId="180" formatCode="#,##0.0000;[Red]\-#,##0.0000"/>
    <numFmt numFmtId="181" formatCode="###0_);[Red]\(###0\)"/>
    <numFmt numFmtId="182" formatCode="###0.0_);[Red]\(###0.0\)"/>
    <numFmt numFmtId="183" formatCode="###0.00_);[Red]\(###0.00\)"/>
    <numFmt numFmtId="184" formatCode="###0.000_);[Red]\(###0.000\)"/>
    <numFmt numFmtId="185" formatCode="###0.0000_);[Red]\(###0.0000\)"/>
    <numFmt numFmtId="186" formatCode="#,##0.00000;[Red]\-#,##0.00000"/>
    <numFmt numFmtId="187" formatCode="_(* #,##0.000_);_(* \(#,##0.000\);_(* &quot;-&quot;??_);_(@_)"/>
    <numFmt numFmtId="188" formatCode="_(* #,##0.0000_);_(* \(#,##0.0000\);_(* &quot;-&quot;??_);_(@_)"/>
    <numFmt numFmtId="189" formatCode="&quot;Yes&quot;;&quot;Yes&quot;;&quot;No&quot;"/>
    <numFmt numFmtId="190" formatCode="&quot;True&quot;;&quot;True&quot;;&quot;False&quot;"/>
    <numFmt numFmtId="191" formatCode="&quot;On&quot;;&quot;On&quot;;&quot;Off&quot;"/>
    <numFmt numFmtId="192" formatCode="0.00_);\(0.00\)"/>
    <numFmt numFmtId="193" formatCode="_(* #,##0.0_);_(* \(#,##0.0\);_(* &quot;-&quot;?_);_(@_)"/>
    <numFmt numFmtId="194" formatCode="_-* #,##0.00_-;[Red]* \(#,##0.00\)_-;_-* &quot;-&quot;??_-;_-@_-"/>
    <numFmt numFmtId="195" formatCode="0.0%"/>
    <numFmt numFmtId="196" formatCode="_-* #,##0.0_-;\-* #,##0.0_-;_-* &quot;-&quot;??_-;_-@_-"/>
    <numFmt numFmtId="197" formatCode="_-* #,##0_-;\-* #,##0_-;_-* &quot;-&quot;??_-;_-@_-"/>
    <numFmt numFmtId="198" formatCode="_(* #,##0.0000_);_(* \(#,##0.0000\);_(* &quot;-&quot;????_);_(@_)"/>
    <numFmt numFmtId="199" formatCode="#,##0.0_);[Red]\(#,##0.0\)"/>
    <numFmt numFmtId="200" formatCode="#,##0.00;[Red]#,##0.00"/>
    <numFmt numFmtId="201" formatCode="0.0"/>
    <numFmt numFmtId="202" formatCode="d/m/yyyy"/>
    <numFmt numFmtId="203" formatCode="0.00_);[Red]\(0.00\)"/>
    <numFmt numFmtId="204" formatCode="_(&quot;$&quot;* #,##0.000_);_(&quot;$&quot;* \(#,##0.000\);_(&quot;$&quot;* &quot;-&quot;??_);_(@_)"/>
    <numFmt numFmtId="205" formatCode="_(&quot;$&quot;* #,##0.0_);_(&quot;$&quot;* \(#,##0.0\);_(&quot;$&quot;* &quot;-&quot;??_);_(@_)"/>
    <numFmt numFmtId="206" formatCode="_(&quot;$&quot;* #,##0_);_(&quot;$&quot;* \(#,##0\);_(&quot;$&quot;* &quot;-&quot;??_);_(@_)"/>
    <numFmt numFmtId="207" formatCode="_(* #,##0.00000_);_(* \(#,##0.00000\);_(* &quot;-&quot;??_);_(@_)"/>
    <numFmt numFmtId="208" formatCode="_(* #,##0.000000_);_(* \(#,##0.000000\);_(* &quot;-&quot;??_);_(@_)"/>
  </numFmts>
  <fonts count="38">
    <font>
      <sz val="10"/>
      <name val="Arial"/>
      <family val="0"/>
    </font>
    <font>
      <sz val="10"/>
      <name val="Times New Roman"/>
      <family val="1"/>
    </font>
    <font>
      <sz val="11"/>
      <name val="Times New Roman"/>
      <family val="1"/>
    </font>
    <font>
      <sz val="10"/>
      <color indexed="10"/>
      <name val="Times New Roman"/>
      <family val="1"/>
    </font>
    <font>
      <sz val="12"/>
      <name val="Times New Roman"/>
      <family val="1"/>
    </font>
    <font>
      <b/>
      <sz val="13"/>
      <name val="Times New Roman"/>
      <family val="1"/>
    </font>
    <font>
      <sz val="11"/>
      <color indexed="10"/>
      <name val="Times New Roman"/>
      <family val="1"/>
    </font>
    <font>
      <b/>
      <sz val="10"/>
      <name val="Times New Roman"/>
      <family val="1"/>
    </font>
    <font>
      <b/>
      <sz val="11"/>
      <name val="Times New Roman"/>
      <family val="1"/>
    </font>
    <font>
      <b/>
      <sz val="11"/>
      <color indexed="14"/>
      <name val="Times New Roman"/>
      <family val="1"/>
    </font>
    <font>
      <b/>
      <u val="single"/>
      <sz val="11"/>
      <name val="Times New Roman"/>
      <family val="1"/>
    </font>
    <font>
      <b/>
      <u val="single"/>
      <sz val="12"/>
      <name val="Times New Roman"/>
      <family val="1"/>
    </font>
    <font>
      <b/>
      <sz val="12"/>
      <name val="Times New Roman"/>
      <family val="1"/>
    </font>
    <font>
      <b/>
      <u val="single"/>
      <sz val="10"/>
      <name val="Times New Roman"/>
      <family val="1"/>
    </font>
    <font>
      <i/>
      <sz val="12"/>
      <color indexed="12"/>
      <name val="Times New Roman"/>
      <family val="1"/>
    </font>
    <font>
      <sz val="9"/>
      <name val="Times New Roman"/>
      <family val="1"/>
    </font>
    <font>
      <sz val="9"/>
      <color indexed="10"/>
      <name val="Times New Roman"/>
      <family val="1"/>
    </font>
    <font>
      <sz val="8"/>
      <color indexed="14"/>
      <name val="Times New Roman"/>
      <family val="1"/>
    </font>
    <font>
      <sz val="8"/>
      <name val="Times New Roman"/>
      <family val="1"/>
    </font>
    <font>
      <sz val="12"/>
      <name val="????"/>
      <family val="0"/>
    </font>
    <font>
      <sz val="10"/>
      <name val="MS Sans Serif"/>
      <family val="2"/>
    </font>
    <font>
      <sz val="8"/>
      <name val="Arial"/>
      <family val="2"/>
    </font>
    <font>
      <sz val="10"/>
      <color indexed="8"/>
      <name val="Arial"/>
      <family val="2"/>
    </font>
    <font>
      <u val="single"/>
      <sz val="10"/>
      <color indexed="36"/>
      <name val="MS Sans Serif"/>
      <family val="2"/>
    </font>
    <font>
      <b/>
      <sz val="12"/>
      <name val="Arial"/>
      <family val="2"/>
    </font>
    <font>
      <u val="single"/>
      <sz val="10"/>
      <color indexed="12"/>
      <name val="MS Sans Serif"/>
      <family val="2"/>
    </font>
    <font>
      <b/>
      <i/>
      <sz val="16"/>
      <name val="Helv"/>
      <family val="2"/>
    </font>
    <font>
      <sz val="11"/>
      <color indexed="61"/>
      <name val="Times New Roman"/>
      <family val="1"/>
    </font>
    <font>
      <sz val="12"/>
      <name val="Arial"/>
      <family val="2"/>
    </font>
    <font>
      <b/>
      <sz val="10"/>
      <name val="Arial"/>
      <family val="2"/>
    </font>
    <font>
      <b/>
      <u val="single"/>
      <sz val="11"/>
      <name val="Arial"/>
      <family val="2"/>
    </font>
    <font>
      <b/>
      <i/>
      <sz val="10"/>
      <name val="Arial"/>
      <family val="2"/>
    </font>
    <font>
      <sz val="10"/>
      <color indexed="50"/>
      <name val="Times New Roman"/>
      <family val="1"/>
    </font>
    <font>
      <i/>
      <sz val="10"/>
      <name val="Times New Roman"/>
      <family val="1"/>
    </font>
    <font>
      <u val="single"/>
      <sz val="11"/>
      <name val="Times New Roman"/>
      <family val="1"/>
    </font>
    <font>
      <sz val="9"/>
      <name val="Tahoma"/>
      <family val="2"/>
    </font>
    <font>
      <i/>
      <sz val="11"/>
      <name val="Times New Roman"/>
      <family val="1"/>
    </font>
    <font>
      <b/>
      <sz val="8"/>
      <name val="Arial"/>
      <family val="2"/>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gray0625">
        <bgColor indexed="31"/>
      </patternFill>
    </fill>
  </fills>
  <borders count="22">
    <border>
      <left/>
      <right/>
      <top/>
      <bottom/>
      <diagonal/>
    </border>
    <border>
      <left>
        <color indexed="63"/>
      </left>
      <right>
        <color indexed="63"/>
      </right>
      <top style="double"/>
      <bottom style="double"/>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medium"/>
    </border>
    <border>
      <left>
        <color indexed="63"/>
      </left>
      <right>
        <color indexed="63"/>
      </right>
      <top>
        <color indexed="63"/>
      </top>
      <bottom style="double"/>
    </border>
    <border>
      <left>
        <color indexed="63"/>
      </left>
      <right>
        <color indexed="63"/>
      </right>
      <top>
        <color indexed="63"/>
      </top>
      <bottom style="hair"/>
    </border>
    <border>
      <left>
        <color indexed="63"/>
      </left>
      <right style="thin"/>
      <top style="thin"/>
      <bottom style="thin"/>
    </border>
  </borders>
  <cellStyleXfs count="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19" fillId="0" borderId="0" applyFill="0" applyBorder="0" applyAlignment="0">
      <protection/>
    </xf>
    <xf numFmtId="177" fontId="15" fillId="0" borderId="0" applyFill="0" applyBorder="0" applyAlignment="0">
      <protection/>
    </xf>
    <xf numFmtId="176" fontId="15" fillId="0" borderId="0" applyFill="0" applyBorder="0" applyAlignment="0">
      <protection/>
    </xf>
    <xf numFmtId="181" fontId="19" fillId="0" borderId="0" applyFill="0" applyBorder="0" applyAlignment="0">
      <protection/>
    </xf>
    <xf numFmtId="182" fontId="19" fillId="0" borderId="0" applyFill="0" applyBorder="0" applyAlignment="0">
      <protection/>
    </xf>
    <xf numFmtId="180" fontId="19" fillId="0" borderId="0" applyFill="0" applyBorder="0" applyAlignment="0">
      <protection/>
    </xf>
    <xf numFmtId="183" fontId="19" fillId="0" borderId="0" applyFill="0" applyBorder="0" applyAlignment="0">
      <protection/>
    </xf>
    <xf numFmtId="177" fontId="15" fillId="0" borderId="0" applyFill="0" applyBorder="0" applyAlignment="0">
      <protection/>
    </xf>
    <xf numFmtId="43" fontId="0" fillId="0" borderId="0" applyFont="0" applyFill="0" applyBorder="0" applyAlignment="0" applyProtection="0"/>
    <xf numFmtId="41" fontId="0" fillId="0" borderId="0" applyFont="0" applyFill="0" applyBorder="0" applyAlignment="0" applyProtection="0"/>
    <xf numFmtId="180" fontId="1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15" fillId="0" borderId="0" applyFont="0" applyFill="0" applyBorder="0" applyAlignment="0" applyProtection="0"/>
    <xf numFmtId="14" fontId="22" fillId="0" borderId="0" applyFill="0" applyBorder="0" applyAlignment="0">
      <protection/>
    </xf>
    <xf numFmtId="38" fontId="20" fillId="0" borderId="1">
      <alignment vertical="center"/>
      <protection/>
    </xf>
    <xf numFmtId="180" fontId="19" fillId="0" borderId="0" applyFill="0" applyBorder="0" applyAlignment="0">
      <protection/>
    </xf>
    <xf numFmtId="177" fontId="15" fillId="0" borderId="0" applyFill="0" applyBorder="0" applyAlignment="0">
      <protection/>
    </xf>
    <xf numFmtId="180" fontId="19" fillId="0" borderId="0" applyFill="0" applyBorder="0" applyAlignment="0">
      <protection/>
    </xf>
    <xf numFmtId="183" fontId="19" fillId="0" borderId="0" applyFill="0" applyBorder="0" applyAlignment="0">
      <protection/>
    </xf>
    <xf numFmtId="177" fontId="15" fillId="0" borderId="0" applyFill="0" applyBorder="0" applyAlignment="0">
      <protection/>
    </xf>
    <xf numFmtId="0" fontId="23" fillId="0" borderId="0" applyNumberFormat="0" applyFill="0" applyBorder="0" applyAlignment="0" applyProtection="0"/>
    <xf numFmtId="38" fontId="21" fillId="2" borderId="0" applyNumberFormat="0" applyBorder="0" applyAlignment="0" applyProtection="0"/>
    <xf numFmtId="0" fontId="24" fillId="0" borderId="2" applyNumberFormat="0" applyAlignment="0" applyProtection="0"/>
    <xf numFmtId="0" fontId="24" fillId="0" borderId="3">
      <alignment horizontal="left" vertical="center"/>
      <protection/>
    </xf>
    <xf numFmtId="0" fontId="25" fillId="0" borderId="0" applyNumberFormat="0" applyFill="0" applyBorder="0" applyAlignment="0" applyProtection="0"/>
    <xf numFmtId="10" fontId="21" fillId="3" borderId="4" applyNumberFormat="0" applyBorder="0" applyAlignment="0" applyProtection="0"/>
    <xf numFmtId="180" fontId="19" fillId="0" borderId="0" applyFill="0" applyBorder="0" applyAlignment="0">
      <protection/>
    </xf>
    <xf numFmtId="177" fontId="15" fillId="0" borderId="0" applyFill="0" applyBorder="0" applyAlignment="0">
      <protection/>
    </xf>
    <xf numFmtId="180" fontId="19" fillId="0" borderId="0" applyFill="0" applyBorder="0" applyAlignment="0">
      <protection/>
    </xf>
    <xf numFmtId="183" fontId="19" fillId="0" borderId="0" applyFill="0" applyBorder="0" applyAlignment="0">
      <protection/>
    </xf>
    <xf numFmtId="177" fontId="15" fillId="0" borderId="0" applyFill="0" applyBorder="0" applyAlignment="0">
      <protection/>
    </xf>
    <xf numFmtId="179" fontId="26" fillId="0" borderId="0">
      <alignment/>
      <protection/>
    </xf>
    <xf numFmtId="9" fontId="0" fillId="0" borderId="0" applyFont="0" applyFill="0" applyBorder="0" applyAlignment="0" applyProtection="0"/>
    <xf numFmtId="182" fontId="19" fillId="0" borderId="0" applyFont="0" applyFill="0" applyBorder="0" applyAlignment="0" applyProtection="0"/>
    <xf numFmtId="186" fontId="19" fillId="0" borderId="0" applyFont="0" applyFill="0" applyBorder="0" applyAlignment="0" applyProtection="0"/>
    <xf numFmtId="10" fontId="0" fillId="0" borderId="0" applyFont="0" applyFill="0" applyBorder="0" applyAlignment="0" applyProtection="0"/>
    <xf numFmtId="180" fontId="19" fillId="0" borderId="0" applyFill="0" applyBorder="0" applyAlignment="0">
      <protection/>
    </xf>
    <xf numFmtId="177" fontId="15" fillId="0" borderId="0" applyFill="0" applyBorder="0" applyAlignment="0">
      <protection/>
    </xf>
    <xf numFmtId="180" fontId="19" fillId="0" borderId="0" applyFill="0" applyBorder="0" applyAlignment="0">
      <protection/>
    </xf>
    <xf numFmtId="183" fontId="19" fillId="0" borderId="0" applyFill="0" applyBorder="0" applyAlignment="0">
      <protection/>
    </xf>
    <xf numFmtId="177" fontId="15" fillId="0" borderId="0" applyFill="0" applyBorder="0" applyAlignment="0">
      <protection/>
    </xf>
    <xf numFmtId="49" fontId="22" fillId="0" borderId="0" applyFill="0" applyBorder="0" applyAlignment="0">
      <protection/>
    </xf>
    <xf numFmtId="184" fontId="19" fillId="0" borderId="0" applyFill="0" applyBorder="0" applyAlignment="0">
      <protection/>
    </xf>
    <xf numFmtId="185" fontId="19" fillId="0" borderId="0" applyFill="0" applyBorder="0" applyAlignment="0">
      <protection/>
    </xf>
  </cellStyleXfs>
  <cellXfs count="157">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horizontal="center"/>
    </xf>
    <xf numFmtId="0" fontId="1" fillId="0" borderId="5" xfId="0" applyFont="1" applyBorder="1" applyAlignment="1">
      <alignment/>
    </xf>
    <xf numFmtId="0" fontId="1" fillId="0" borderId="0" xfId="0" applyFont="1" applyFill="1" applyAlignment="1">
      <alignment/>
    </xf>
    <xf numFmtId="0" fontId="4" fillId="4" borderId="0" xfId="0" applyFont="1" applyFill="1" applyAlignment="1">
      <alignment/>
    </xf>
    <xf numFmtId="0" fontId="4" fillId="0" borderId="0" xfId="0" applyFont="1" applyAlignment="1">
      <alignment/>
    </xf>
    <xf numFmtId="0" fontId="1" fillId="0" borderId="0" xfId="0" applyFont="1" applyBorder="1" applyAlignment="1">
      <alignment/>
    </xf>
    <xf numFmtId="0" fontId="2" fillId="0" borderId="0" xfId="0" applyFont="1" applyFill="1" applyAlignment="1">
      <alignment/>
    </xf>
    <xf numFmtId="0" fontId="6" fillId="0" borderId="0" xfId="0" applyFont="1" applyAlignment="1">
      <alignment horizontal="center"/>
    </xf>
    <xf numFmtId="0" fontId="7" fillId="0" borderId="0" xfId="0" applyFont="1" applyAlignment="1">
      <alignment/>
    </xf>
    <xf numFmtId="0" fontId="8" fillId="0" borderId="0" xfId="0" applyFont="1" applyAlignment="1">
      <alignment/>
    </xf>
    <xf numFmtId="0" fontId="9" fillId="0" borderId="0" xfId="0" applyFont="1" applyAlignment="1">
      <alignment/>
    </xf>
    <xf numFmtId="175" fontId="2" fillId="0" borderId="0" xfId="23" applyNumberFormat="1" applyFont="1" applyAlignment="1">
      <alignment/>
    </xf>
    <xf numFmtId="175" fontId="2" fillId="0" borderId="5" xfId="23" applyNumberFormat="1" applyFont="1" applyBorder="1" applyAlignment="1">
      <alignment/>
    </xf>
    <xf numFmtId="175" fontId="2" fillId="0" borderId="6" xfId="23" applyNumberFormat="1" applyFont="1" applyBorder="1" applyAlignment="1">
      <alignment/>
    </xf>
    <xf numFmtId="0" fontId="10" fillId="0" borderId="0" xfId="0" applyFont="1" applyAlignment="1">
      <alignment horizontal="center"/>
    </xf>
    <xf numFmtId="0" fontId="8" fillId="0" borderId="0" xfId="0" applyFont="1" applyAlignment="1">
      <alignment horizontal="center"/>
    </xf>
    <xf numFmtId="16" fontId="8" fillId="0" borderId="0" xfId="0" applyNumberFormat="1" applyFont="1" applyAlignment="1">
      <alignment horizontal="center"/>
    </xf>
    <xf numFmtId="175" fontId="2" fillId="0" borderId="0" xfId="23" applyNumberFormat="1" applyFont="1" applyBorder="1" applyAlignment="1">
      <alignment/>
    </xf>
    <xf numFmtId="175" fontId="2" fillId="0" borderId="0" xfId="23" applyNumberFormat="1" applyFont="1" applyFill="1" applyAlignment="1">
      <alignment/>
    </xf>
    <xf numFmtId="175" fontId="2" fillId="0" borderId="3" xfId="23" applyNumberFormat="1" applyFont="1" applyFill="1" applyBorder="1" applyAlignment="1">
      <alignment/>
    </xf>
    <xf numFmtId="175" fontId="2" fillId="0" borderId="6" xfId="0" applyNumberFormat="1" applyFont="1" applyFill="1" applyBorder="1" applyAlignment="1">
      <alignment/>
    </xf>
    <xf numFmtId="175" fontId="2" fillId="0" borderId="0" xfId="0" applyNumberFormat="1" applyFont="1" applyFill="1" applyBorder="1" applyAlignment="1">
      <alignment/>
    </xf>
    <xf numFmtId="43" fontId="2" fillId="0" borderId="0" xfId="0" applyNumberFormat="1" applyFont="1" applyAlignment="1">
      <alignment/>
    </xf>
    <xf numFmtId="0" fontId="7" fillId="0" borderId="0" xfId="0" applyFont="1" applyAlignment="1">
      <alignment horizontal="center"/>
    </xf>
    <xf numFmtId="0" fontId="13" fillId="0" borderId="0" xfId="0" applyFont="1" applyAlignment="1">
      <alignment horizontal="center"/>
    </xf>
    <xf numFmtId="0" fontId="8" fillId="0" borderId="0" xfId="0" applyFont="1" applyAlignment="1">
      <alignment horizontal="center" wrapText="1"/>
    </xf>
    <xf numFmtId="0" fontId="14" fillId="0" borderId="0" xfId="0" applyFont="1" applyAlignment="1">
      <alignment/>
    </xf>
    <xf numFmtId="0" fontId="2" fillId="0" borderId="0" xfId="0" applyFont="1" applyAlignment="1">
      <alignment wrapText="1"/>
    </xf>
    <xf numFmtId="43" fontId="1" fillId="0" borderId="0" xfId="23" applyFont="1" applyAlignment="1">
      <alignment/>
    </xf>
    <xf numFmtId="0" fontId="8" fillId="0" borderId="5" xfId="0" applyFont="1" applyBorder="1" applyAlignment="1">
      <alignment horizontal="center"/>
    </xf>
    <xf numFmtId="0" fontId="5" fillId="0" borderId="7" xfId="0" applyFont="1" applyBorder="1" applyAlignment="1">
      <alignment horizontal="left" vertical="center"/>
    </xf>
    <xf numFmtId="0" fontId="12" fillId="0" borderId="3" xfId="0" applyFont="1" applyBorder="1" applyAlignment="1">
      <alignment horizontal="center" vertical="center"/>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xf>
    <xf numFmtId="0" fontId="15" fillId="0" borderId="12" xfId="0" applyFont="1" applyBorder="1" applyAlignment="1">
      <alignment horizontal="center"/>
    </xf>
    <xf numFmtId="0" fontId="15" fillId="0" borderId="13" xfId="0" applyFont="1" applyBorder="1" applyAlignment="1">
      <alignment/>
    </xf>
    <xf numFmtId="0" fontId="15" fillId="0" borderId="13" xfId="0" applyFont="1" applyBorder="1" applyAlignment="1">
      <alignment horizontal="center"/>
    </xf>
    <xf numFmtId="14" fontId="15" fillId="0" borderId="13" xfId="0" applyNumberFormat="1" applyFont="1" applyBorder="1" applyAlignment="1">
      <alignment horizontal="center"/>
    </xf>
    <xf numFmtId="0" fontId="16" fillId="0" borderId="13" xfId="0" applyFont="1" applyBorder="1" applyAlignment="1">
      <alignment horizontal="center"/>
    </xf>
    <xf numFmtId="0" fontId="1" fillId="0" borderId="14" xfId="0" applyFont="1" applyBorder="1" applyAlignment="1">
      <alignment/>
    </xf>
    <xf numFmtId="0" fontId="1" fillId="0" borderId="15" xfId="0" applyFont="1" applyBorder="1" applyAlignment="1">
      <alignment/>
    </xf>
    <xf numFmtId="0" fontId="1" fillId="0" borderId="4" xfId="0" applyFont="1" applyBorder="1" applyAlignment="1">
      <alignment/>
    </xf>
    <xf numFmtId="0" fontId="1" fillId="0" borderId="3" xfId="0" applyFont="1" applyBorder="1" applyAlignment="1">
      <alignment/>
    </xf>
    <xf numFmtId="175" fontId="1" fillId="0" borderId="4" xfId="23" applyNumberFormat="1" applyFont="1" applyBorder="1" applyAlignment="1">
      <alignment horizontal="right"/>
    </xf>
    <xf numFmtId="43" fontId="1" fillId="0" borderId="4" xfId="23" applyNumberFormat="1" applyFont="1" applyBorder="1" applyAlignment="1">
      <alignment horizontal="right"/>
    </xf>
    <xf numFmtId="0" fontId="1" fillId="0" borderId="16" xfId="0" applyFont="1" applyBorder="1" applyAlignment="1">
      <alignment/>
    </xf>
    <xf numFmtId="0" fontId="1" fillId="0" borderId="17" xfId="0" applyFont="1" applyBorder="1" applyAlignment="1">
      <alignment/>
    </xf>
    <xf numFmtId="0" fontId="17" fillId="0" borderId="0" xfId="0" applyFont="1" applyAlignment="1">
      <alignment/>
    </xf>
    <xf numFmtId="0" fontId="18" fillId="0" borderId="0" xfId="0" applyFont="1" applyAlignment="1">
      <alignment/>
    </xf>
    <xf numFmtId="0" fontId="12" fillId="0" borderId="7" xfId="0" applyFont="1" applyBorder="1" applyAlignment="1">
      <alignment horizontal="left" vertical="center"/>
    </xf>
    <xf numFmtId="0" fontId="15" fillId="0" borderId="15" xfId="0" applyFont="1" applyBorder="1" applyAlignment="1">
      <alignment/>
    </xf>
    <xf numFmtId="3" fontId="1" fillId="0" borderId="4" xfId="0" applyNumberFormat="1" applyFont="1" applyBorder="1" applyAlignment="1">
      <alignment/>
    </xf>
    <xf numFmtId="2" fontId="1" fillId="0" borderId="4" xfId="0" applyNumberFormat="1" applyFont="1" applyBorder="1" applyAlignment="1">
      <alignment/>
    </xf>
    <xf numFmtId="175" fontId="1" fillId="0" borderId="0" xfId="0" applyNumberFormat="1" applyFont="1" applyAlignment="1">
      <alignment/>
    </xf>
    <xf numFmtId="3" fontId="1" fillId="0" borderId="0" xfId="0" applyNumberFormat="1" applyFont="1" applyAlignment="1">
      <alignment/>
    </xf>
    <xf numFmtId="175" fontId="2" fillId="0" borderId="5" xfId="23" applyNumberFormat="1" applyFont="1" applyFill="1" applyBorder="1" applyAlignment="1">
      <alignment/>
    </xf>
    <xf numFmtId="175" fontId="1" fillId="0" borderId="0" xfId="0" applyNumberFormat="1" applyFont="1" applyBorder="1" applyAlignment="1">
      <alignment/>
    </xf>
    <xf numFmtId="14" fontId="15" fillId="0" borderId="11" xfId="0" applyNumberFormat="1" applyFont="1" applyBorder="1" applyAlignment="1">
      <alignment horizontal="center"/>
    </xf>
    <xf numFmtId="0" fontId="0" fillId="0" borderId="0" xfId="0" applyAlignment="1" quotePrefix="1">
      <alignment/>
    </xf>
    <xf numFmtId="175" fontId="0" fillId="0" borderId="0" xfId="23" applyNumberFormat="1" applyAlignment="1">
      <alignment/>
    </xf>
    <xf numFmtId="175" fontId="1" fillId="0" borderId="4" xfId="23" applyNumberFormat="1" applyFont="1" applyBorder="1" applyAlignment="1">
      <alignment/>
    </xf>
    <xf numFmtId="0" fontId="27" fillId="0" borderId="0" xfId="0" applyFont="1" applyAlignment="1">
      <alignment wrapText="1"/>
    </xf>
    <xf numFmtId="175" fontId="2" fillId="0" borderId="3" xfId="23" applyNumberFormat="1" applyFont="1" applyBorder="1" applyAlignment="1">
      <alignment/>
    </xf>
    <xf numFmtId="0" fontId="5" fillId="0" borderId="0" xfId="0" applyFont="1" applyAlignment="1">
      <alignment horizontal="center"/>
    </xf>
    <xf numFmtId="0" fontId="11" fillId="0" borderId="0" xfId="0" applyFont="1" applyAlignment="1">
      <alignment horizontal="center"/>
    </xf>
    <xf numFmtId="175" fontId="2" fillId="0" borderId="6" xfId="23" applyNumberFormat="1" applyFont="1" applyFill="1" applyBorder="1" applyAlignment="1">
      <alignment/>
    </xf>
    <xf numFmtId="0" fontId="2" fillId="0" borderId="0" xfId="0" applyFont="1" applyBorder="1" applyAlignment="1">
      <alignment/>
    </xf>
    <xf numFmtId="175" fontId="2" fillId="0" borderId="0" xfId="0" applyNumberFormat="1" applyFont="1" applyAlignment="1">
      <alignment/>
    </xf>
    <xf numFmtId="0" fontId="28" fillId="0" borderId="0" xfId="0" applyFont="1" applyAlignment="1">
      <alignment/>
    </xf>
    <xf numFmtId="0" fontId="0" fillId="0" borderId="0" xfId="0" applyFont="1" applyAlignment="1">
      <alignment/>
    </xf>
    <xf numFmtId="0" fontId="29" fillId="0" borderId="0" xfId="0" applyFont="1" applyAlignment="1">
      <alignment/>
    </xf>
    <xf numFmtId="0" fontId="30" fillId="0" borderId="0" xfId="0" applyFont="1" applyAlignment="1">
      <alignment/>
    </xf>
    <xf numFmtId="0" fontId="0" fillId="0" borderId="0" xfId="0" applyFont="1" applyAlignment="1">
      <alignment horizontal="left"/>
    </xf>
    <xf numFmtId="0" fontId="29" fillId="0" borderId="0" xfId="0" applyFont="1" applyAlignment="1">
      <alignment horizontal="center"/>
    </xf>
    <xf numFmtId="0" fontId="0" fillId="0" borderId="0" xfId="0" applyAlignment="1">
      <alignment/>
    </xf>
    <xf numFmtId="0" fontId="29" fillId="0" borderId="0" xfId="0" applyFont="1" applyAlignment="1">
      <alignment/>
    </xf>
    <xf numFmtId="0" fontId="29" fillId="0" borderId="0" xfId="0" applyFont="1" applyAlignment="1">
      <alignment horizontal="left"/>
    </xf>
    <xf numFmtId="0" fontId="29" fillId="0" borderId="0" xfId="0" applyFont="1" applyAlignment="1" quotePrefix="1">
      <alignment horizontal="center"/>
    </xf>
    <xf numFmtId="175" fontId="0" fillId="0" borderId="5" xfId="23" applyNumberFormat="1" applyBorder="1" applyAlignment="1">
      <alignment/>
    </xf>
    <xf numFmtId="175" fontId="0" fillId="0" borderId="18" xfId="23" applyNumberFormat="1" applyBorder="1" applyAlignment="1">
      <alignment/>
    </xf>
    <xf numFmtId="0" fontId="29" fillId="0" borderId="0" xfId="0" applyFont="1" applyAlignment="1">
      <alignment/>
    </xf>
    <xf numFmtId="14" fontId="29" fillId="0" borderId="0" xfId="0" applyNumberFormat="1" applyFont="1" applyAlignment="1" quotePrefix="1">
      <alignment/>
    </xf>
    <xf numFmtId="175" fontId="0" fillId="0" borderId="3" xfId="23" applyNumberFormat="1" applyBorder="1" applyAlignment="1">
      <alignment/>
    </xf>
    <xf numFmtId="175" fontId="0" fillId="0" borderId="0" xfId="23" applyNumberFormat="1" applyFont="1" applyAlignment="1">
      <alignment/>
    </xf>
    <xf numFmtId="175" fontId="29" fillId="0" borderId="0" xfId="23" applyNumberFormat="1" applyFont="1" applyAlignment="1">
      <alignment/>
    </xf>
    <xf numFmtId="175" fontId="29" fillId="0" borderId="3" xfId="23" applyNumberFormat="1" applyFont="1" applyBorder="1" applyAlignment="1">
      <alignment/>
    </xf>
    <xf numFmtId="0" fontId="0" fillId="0" borderId="0" xfId="0" applyAlignment="1" quotePrefix="1">
      <alignment horizontal="center"/>
    </xf>
    <xf numFmtId="0" fontId="0" fillId="0" borderId="0" xfId="0" applyAlignment="1">
      <alignment horizontal="center"/>
    </xf>
    <xf numFmtId="0" fontId="31" fillId="0" borderId="0" xfId="0" applyFont="1" applyAlignment="1">
      <alignment/>
    </xf>
    <xf numFmtId="175" fontId="0" fillId="0" borderId="6" xfId="23" applyNumberFormat="1" applyBorder="1" applyAlignment="1">
      <alignment/>
    </xf>
    <xf numFmtId="0" fontId="29" fillId="0" borderId="0" xfId="0" applyFont="1" applyAlignment="1" quotePrefix="1">
      <alignment/>
    </xf>
    <xf numFmtId="43" fontId="0" fillId="0" borderId="5" xfId="0" applyNumberFormat="1" applyBorder="1" applyAlignment="1">
      <alignment/>
    </xf>
    <xf numFmtId="43" fontId="0" fillId="0" borderId="5" xfId="23" applyBorder="1" applyAlignment="1">
      <alignment/>
    </xf>
    <xf numFmtId="43" fontId="2" fillId="0" borderId="0" xfId="23" applyFont="1" applyAlignment="1">
      <alignment/>
    </xf>
    <xf numFmtId="175" fontId="2" fillId="0" borderId="0" xfId="23" applyNumberFormat="1" applyFont="1" applyFill="1" applyBorder="1" applyAlignment="1">
      <alignment/>
    </xf>
    <xf numFmtId="0" fontId="32" fillId="0" borderId="3" xfId="0" applyFont="1" applyBorder="1" applyAlignment="1">
      <alignment/>
    </xf>
    <xf numFmtId="0" fontId="32" fillId="0" borderId="0" xfId="0" applyFont="1" applyBorder="1" applyAlignment="1">
      <alignment/>
    </xf>
    <xf numFmtId="2" fontId="1" fillId="0" borderId="0" xfId="0" applyNumberFormat="1" applyFont="1" applyBorder="1" applyAlignment="1">
      <alignment horizontal="center"/>
    </xf>
    <xf numFmtId="2" fontId="1" fillId="0" borderId="16" xfId="0" applyNumberFormat="1" applyFont="1" applyBorder="1" applyAlignment="1">
      <alignment horizontal="center"/>
    </xf>
    <xf numFmtId="0" fontId="10" fillId="0" borderId="0" xfId="0" applyFont="1" applyBorder="1" applyAlignment="1">
      <alignment/>
    </xf>
    <xf numFmtId="0" fontId="10" fillId="0" borderId="0" xfId="0" applyFont="1" applyFill="1" applyAlignment="1">
      <alignment horizontal="center"/>
    </xf>
    <xf numFmtId="0" fontId="12" fillId="0" borderId="0" xfId="0" applyFont="1" applyAlignment="1">
      <alignment horizontal="center"/>
    </xf>
    <xf numFmtId="0" fontId="33" fillId="0" borderId="0" xfId="0" applyFont="1" applyAlignment="1">
      <alignment horizontal="right"/>
    </xf>
    <xf numFmtId="0" fontId="8" fillId="0" borderId="0" xfId="0" applyFont="1" applyAlignment="1" quotePrefix="1">
      <alignment horizontal="center"/>
    </xf>
    <xf numFmtId="175" fontId="2" fillId="0" borderId="9" xfId="23" applyNumberFormat="1" applyFont="1" applyFill="1" applyBorder="1" applyAlignment="1">
      <alignment/>
    </xf>
    <xf numFmtId="175" fontId="2" fillId="0" borderId="19" xfId="23" applyNumberFormat="1" applyFont="1" applyFill="1" applyBorder="1" applyAlignment="1">
      <alignment/>
    </xf>
    <xf numFmtId="175" fontId="1" fillId="0" borderId="0" xfId="0" applyNumberFormat="1" applyFont="1" applyFill="1" applyAlignment="1">
      <alignment/>
    </xf>
    <xf numFmtId="0" fontId="12" fillId="0" borderId="0" xfId="0" applyFont="1" applyAlignment="1">
      <alignment/>
    </xf>
    <xf numFmtId="175" fontId="2" fillId="0" borderId="19" xfId="23" applyNumberFormat="1" applyFont="1" applyBorder="1" applyAlignment="1">
      <alignment/>
    </xf>
    <xf numFmtId="43" fontId="2" fillId="0" borderId="19" xfId="23" applyNumberFormat="1" applyFont="1" applyFill="1" applyBorder="1" applyAlignment="1">
      <alignment/>
    </xf>
    <xf numFmtId="0" fontId="1" fillId="0" borderId="0" xfId="0" applyFont="1" applyFill="1" applyBorder="1" applyAlignment="1">
      <alignment/>
    </xf>
    <xf numFmtId="174" fontId="2" fillId="0" borderId="0" xfId="23" applyNumberFormat="1" applyFont="1" applyBorder="1" applyAlignment="1">
      <alignment/>
    </xf>
    <xf numFmtId="0" fontId="33" fillId="0" borderId="0" xfId="0" applyFont="1" applyAlignment="1">
      <alignment horizontal="center"/>
    </xf>
    <xf numFmtId="16" fontId="8" fillId="0" borderId="0" xfId="0" applyNumberFormat="1" applyFont="1" applyAlignment="1" quotePrefix="1">
      <alignment horizontal="center"/>
    </xf>
    <xf numFmtId="175" fontId="2" fillId="0" borderId="0" xfId="0" applyNumberFormat="1" applyFont="1" applyBorder="1" applyAlignment="1">
      <alignment/>
    </xf>
    <xf numFmtId="0" fontId="2" fillId="0" borderId="20" xfId="0" applyFont="1" applyBorder="1" applyAlignment="1">
      <alignment/>
    </xf>
    <xf numFmtId="175" fontId="2" fillId="0" borderId="5" xfId="0" applyNumberFormat="1" applyFont="1" applyBorder="1" applyAlignment="1">
      <alignment/>
    </xf>
    <xf numFmtId="49" fontId="2" fillId="0" borderId="0" xfId="0" applyNumberFormat="1" applyFont="1" applyAlignment="1">
      <alignment/>
    </xf>
    <xf numFmtId="43" fontId="2" fillId="0" borderId="0" xfId="23" applyFont="1" applyFill="1" applyAlignment="1">
      <alignment/>
    </xf>
    <xf numFmtId="0" fontId="8" fillId="0" borderId="0" xfId="0" applyFont="1" applyFill="1" applyAlignment="1">
      <alignment/>
    </xf>
    <xf numFmtId="0" fontId="7" fillId="0" borderId="0" xfId="0" applyFont="1" applyFill="1" applyAlignment="1">
      <alignment/>
    </xf>
    <xf numFmtId="0" fontId="8" fillId="0" borderId="0" xfId="0" applyFont="1" applyFill="1" applyAlignment="1">
      <alignment horizontal="center"/>
    </xf>
    <xf numFmtId="0" fontId="8" fillId="0" borderId="0" xfId="0" applyFont="1" applyFill="1" applyAlignment="1" quotePrefix="1">
      <alignment horizontal="center"/>
    </xf>
    <xf numFmtId="0" fontId="6" fillId="0" borderId="0" xfId="0" applyFont="1" applyFill="1" applyAlignment="1">
      <alignment horizontal="center"/>
    </xf>
    <xf numFmtId="0" fontId="2" fillId="0" borderId="0" xfId="0" applyFont="1" applyFill="1" applyBorder="1" applyAlignment="1">
      <alignment/>
    </xf>
    <xf numFmtId="175" fontId="6" fillId="0" borderId="0" xfId="0" applyNumberFormat="1" applyFont="1" applyAlignment="1">
      <alignment/>
    </xf>
    <xf numFmtId="0" fontId="0" fillId="0" borderId="0" xfId="0" applyFont="1" applyAlignment="1">
      <alignment wrapText="1"/>
    </xf>
    <xf numFmtId="0" fontId="0" fillId="0" borderId="0" xfId="0" applyAlignment="1">
      <alignment wrapText="1"/>
    </xf>
    <xf numFmtId="0" fontId="29" fillId="0" borderId="0" xfId="0" applyFont="1" applyAlignment="1">
      <alignment horizontal="center"/>
    </xf>
    <xf numFmtId="0" fontId="0" fillId="0" borderId="0" xfId="0" applyFont="1" applyAlignment="1">
      <alignment horizontal="left" wrapText="1"/>
    </xf>
    <xf numFmtId="0" fontId="29" fillId="0" borderId="0" xfId="0" applyFont="1" applyAlignment="1">
      <alignment horizontal="left" wrapText="1"/>
    </xf>
    <xf numFmtId="0" fontId="29" fillId="0" borderId="0" xfId="0" applyFont="1" applyAlignment="1">
      <alignment wrapText="1"/>
    </xf>
    <xf numFmtId="0" fontId="10" fillId="0" borderId="0" xfId="0" applyFont="1" applyAlignment="1">
      <alignment horizontal="center"/>
    </xf>
    <xf numFmtId="0" fontId="5" fillId="0" borderId="0" xfId="0" applyFont="1" applyAlignment="1">
      <alignment horizontal="center"/>
    </xf>
    <xf numFmtId="0" fontId="34" fillId="0" borderId="0" xfId="0" applyFont="1" applyAlignment="1">
      <alignment horizontal="left"/>
    </xf>
    <xf numFmtId="0" fontId="10" fillId="0" borderId="0" xfId="0" applyFont="1" applyBorder="1" applyAlignment="1">
      <alignment horizontal="center"/>
    </xf>
    <xf numFmtId="0" fontId="12" fillId="0" borderId="0" xfId="0" applyFont="1" applyAlignment="1">
      <alignment horizontal="center"/>
    </xf>
    <xf numFmtId="0" fontId="7" fillId="0" borderId="0" xfId="0" applyFont="1" applyAlignment="1">
      <alignment horizontal="center"/>
    </xf>
    <xf numFmtId="0" fontId="11" fillId="0" borderId="0" xfId="0" applyFont="1" applyAlignment="1">
      <alignment horizontal="center"/>
    </xf>
    <xf numFmtId="175" fontId="1" fillId="0" borderId="7" xfId="23" applyNumberFormat="1" applyFont="1" applyBorder="1" applyAlignment="1">
      <alignment horizontal="center"/>
    </xf>
    <xf numFmtId="175" fontId="1" fillId="0" borderId="21" xfId="23" applyNumberFormat="1" applyFont="1" applyBorder="1" applyAlignment="1">
      <alignment horizontal="center"/>
    </xf>
    <xf numFmtId="2" fontId="1" fillId="0" borderId="7" xfId="0" applyNumberFormat="1" applyFont="1" applyBorder="1" applyAlignment="1">
      <alignment horizontal="center"/>
    </xf>
    <xf numFmtId="2" fontId="1" fillId="0" borderId="21" xfId="0" applyNumberFormat="1" applyFont="1" applyBorder="1" applyAlignment="1">
      <alignment horizontal="center"/>
    </xf>
    <xf numFmtId="0" fontId="8" fillId="0" borderId="0" xfId="0" applyFont="1" applyBorder="1" applyAlignment="1">
      <alignment horizontal="center"/>
    </xf>
    <xf numFmtId="0" fontId="12" fillId="0" borderId="3" xfId="0" applyFont="1" applyBorder="1" applyAlignment="1">
      <alignment horizontal="center" vertical="center"/>
    </xf>
    <xf numFmtId="0" fontId="12" fillId="0" borderId="21" xfId="0" applyFont="1" applyBorder="1" applyAlignment="1">
      <alignment horizontal="center" vertical="center"/>
    </xf>
    <xf numFmtId="0" fontId="1" fillId="0" borderId="9" xfId="0" applyFont="1" applyBorder="1" applyAlignment="1">
      <alignment horizontal="center"/>
    </xf>
    <xf numFmtId="0" fontId="1" fillId="0" borderId="10" xfId="0" applyFont="1" applyBorder="1" applyAlignment="1">
      <alignment horizontal="center"/>
    </xf>
    <xf numFmtId="0" fontId="2" fillId="0" borderId="0" xfId="0" applyFont="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36" fillId="0" borderId="0" xfId="0" applyFont="1" applyAlignment="1">
      <alignment horizontal="right"/>
    </xf>
  </cellXfs>
  <cellStyles count="46">
    <cellStyle name="Normal" xfId="0"/>
    <cellStyle name="Calc Currency (0)" xfId="15"/>
    <cellStyle name="Calc Currency (2)" xfId="16"/>
    <cellStyle name="Calc Percent (0)" xfId="17"/>
    <cellStyle name="Calc Percent (1)" xfId="18"/>
    <cellStyle name="Calc Percent (2)" xfId="19"/>
    <cellStyle name="Calc Units (0)" xfId="20"/>
    <cellStyle name="Calc Units (1)" xfId="21"/>
    <cellStyle name="Calc Units (2)" xfId="22"/>
    <cellStyle name="Comma" xfId="23"/>
    <cellStyle name="Comma [0]" xfId="24"/>
    <cellStyle name="Comma [00]" xfId="25"/>
    <cellStyle name="Currency" xfId="26"/>
    <cellStyle name="Currency [0]" xfId="27"/>
    <cellStyle name="Currency [00]" xfId="28"/>
    <cellStyle name="Date Short" xfId="29"/>
    <cellStyle name="DELTA" xfId="30"/>
    <cellStyle name="Enter Currency (0)" xfId="31"/>
    <cellStyle name="Enter Currency (2)" xfId="32"/>
    <cellStyle name="Enter Units (0)" xfId="33"/>
    <cellStyle name="Enter Units (1)" xfId="34"/>
    <cellStyle name="Enter Units (2)" xfId="35"/>
    <cellStyle name="Followed Hyperlink" xfId="36"/>
    <cellStyle name="Grey" xfId="37"/>
    <cellStyle name="Header1" xfId="38"/>
    <cellStyle name="Header2" xfId="39"/>
    <cellStyle name="Hyperlink" xfId="40"/>
    <cellStyle name="Input [yellow]" xfId="41"/>
    <cellStyle name="Link Currency (0)" xfId="42"/>
    <cellStyle name="Link Currency (2)" xfId="43"/>
    <cellStyle name="Link Units (0)" xfId="44"/>
    <cellStyle name="Link Units (1)" xfId="45"/>
    <cellStyle name="Link Units (2)" xfId="46"/>
    <cellStyle name="Normal - Style1" xfId="47"/>
    <cellStyle name="Percent" xfId="48"/>
    <cellStyle name="Percent [0]" xfId="49"/>
    <cellStyle name="Percent [00]" xfId="50"/>
    <cellStyle name="Percent [2]" xfId="51"/>
    <cellStyle name="PrePop Currency (0)" xfId="52"/>
    <cellStyle name="PrePop Currency (2)" xfId="53"/>
    <cellStyle name="PrePop Units (0)" xfId="54"/>
    <cellStyle name="PrePop Units (1)" xfId="55"/>
    <cellStyle name="PrePop Units (2)" xfId="56"/>
    <cellStyle name="Text Indent A" xfId="57"/>
    <cellStyle name="Text Indent B" xfId="58"/>
    <cellStyle name="Text Indent C" xfId="5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342900</xdr:colOff>
      <xdr:row>0</xdr:row>
      <xdr:rowOff>133350</xdr:rowOff>
    </xdr:from>
    <xdr:to>
      <xdr:col>6</xdr:col>
      <xdr:colOff>38100</xdr:colOff>
      <xdr:row>3</xdr:row>
      <xdr:rowOff>19050</xdr:rowOff>
    </xdr:to>
    <xdr:pic>
      <xdr:nvPicPr>
        <xdr:cNvPr id="1" name="Picture 1"/>
        <xdr:cNvPicPr preferRelativeResize="1">
          <a:picLocks noChangeAspect="1"/>
        </xdr:cNvPicPr>
      </xdr:nvPicPr>
      <xdr:blipFill>
        <a:blip r:embed="rId1"/>
        <a:stretch>
          <a:fillRect/>
        </a:stretch>
      </xdr:blipFill>
      <xdr:spPr>
        <a:xfrm>
          <a:off x="2476500" y="133350"/>
          <a:ext cx="40005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333375</xdr:colOff>
      <xdr:row>1</xdr:row>
      <xdr:rowOff>114300</xdr:rowOff>
    </xdr:from>
    <xdr:to>
      <xdr:col>4</xdr:col>
      <xdr:colOff>733425</xdr:colOff>
      <xdr:row>3</xdr:row>
      <xdr:rowOff>161925</xdr:rowOff>
    </xdr:to>
    <xdr:pic>
      <xdr:nvPicPr>
        <xdr:cNvPr id="1" name="Picture 1"/>
        <xdr:cNvPicPr preferRelativeResize="1">
          <a:picLocks noChangeAspect="1"/>
        </xdr:cNvPicPr>
      </xdr:nvPicPr>
      <xdr:blipFill>
        <a:blip r:embed="rId1"/>
        <a:stretch>
          <a:fillRect/>
        </a:stretch>
      </xdr:blipFill>
      <xdr:spPr>
        <a:xfrm>
          <a:off x="3419475" y="276225"/>
          <a:ext cx="400050"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361950</xdr:colOff>
      <xdr:row>1</xdr:row>
      <xdr:rowOff>57150</xdr:rowOff>
    </xdr:from>
    <xdr:to>
      <xdr:col>5</xdr:col>
      <xdr:colOff>762000</xdr:colOff>
      <xdr:row>3</xdr:row>
      <xdr:rowOff>104775</xdr:rowOff>
    </xdr:to>
    <xdr:pic>
      <xdr:nvPicPr>
        <xdr:cNvPr id="1" name="Picture 1"/>
        <xdr:cNvPicPr preferRelativeResize="1">
          <a:picLocks noChangeAspect="1"/>
        </xdr:cNvPicPr>
      </xdr:nvPicPr>
      <xdr:blipFill>
        <a:blip r:embed="rId1"/>
        <a:stretch>
          <a:fillRect/>
        </a:stretch>
      </xdr:blipFill>
      <xdr:spPr>
        <a:xfrm>
          <a:off x="3429000" y="219075"/>
          <a:ext cx="400050" cy="371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85725</xdr:colOff>
      <xdr:row>1</xdr:row>
      <xdr:rowOff>28575</xdr:rowOff>
    </xdr:from>
    <xdr:to>
      <xdr:col>7</xdr:col>
      <xdr:colOff>390525</xdr:colOff>
      <xdr:row>3</xdr:row>
      <xdr:rowOff>76200</xdr:rowOff>
    </xdr:to>
    <xdr:pic>
      <xdr:nvPicPr>
        <xdr:cNvPr id="1" name="Picture 1"/>
        <xdr:cNvPicPr preferRelativeResize="1">
          <a:picLocks noChangeAspect="1"/>
        </xdr:cNvPicPr>
      </xdr:nvPicPr>
      <xdr:blipFill>
        <a:blip r:embed="rId1"/>
        <a:stretch>
          <a:fillRect/>
        </a:stretch>
      </xdr:blipFill>
      <xdr:spPr>
        <a:xfrm>
          <a:off x="4143375" y="190500"/>
          <a:ext cx="400050" cy="371475"/>
        </a:xfrm>
        <a:prstGeom prst="rect">
          <a:avLst/>
        </a:prstGeom>
        <a:noFill/>
        <a:ln w="9525" cmpd="sng">
          <a:noFill/>
        </a:ln>
      </xdr:spPr>
    </xdr:pic>
    <xdr:clientData/>
  </xdr:twoCellAnchor>
  <xdr:twoCellAnchor>
    <xdr:from>
      <xdr:col>11</xdr:col>
      <xdr:colOff>771525</xdr:colOff>
      <xdr:row>37</xdr:row>
      <xdr:rowOff>123825</xdr:rowOff>
    </xdr:from>
    <xdr:to>
      <xdr:col>13</xdr:col>
      <xdr:colOff>533400</xdr:colOff>
      <xdr:row>37</xdr:row>
      <xdr:rowOff>123825</xdr:rowOff>
    </xdr:to>
    <xdr:sp>
      <xdr:nvSpPr>
        <xdr:cNvPr id="2" name="Line 2"/>
        <xdr:cNvSpPr>
          <a:spLocks/>
        </xdr:cNvSpPr>
      </xdr:nvSpPr>
      <xdr:spPr>
        <a:xfrm>
          <a:off x="6943725" y="7248525"/>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37</xdr:row>
      <xdr:rowOff>123825</xdr:rowOff>
    </xdr:from>
    <xdr:to>
      <xdr:col>5</xdr:col>
      <xdr:colOff>76200</xdr:colOff>
      <xdr:row>37</xdr:row>
      <xdr:rowOff>123825</xdr:rowOff>
    </xdr:to>
    <xdr:sp>
      <xdr:nvSpPr>
        <xdr:cNvPr id="3" name="Line 3"/>
        <xdr:cNvSpPr>
          <a:spLocks/>
        </xdr:cNvSpPr>
      </xdr:nvSpPr>
      <xdr:spPr>
        <a:xfrm flipH="1">
          <a:off x="2428875" y="7248525"/>
          <a:ext cx="733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771525</xdr:colOff>
      <xdr:row>9</xdr:row>
      <xdr:rowOff>123825</xdr:rowOff>
    </xdr:from>
    <xdr:to>
      <xdr:col>13</xdr:col>
      <xdr:colOff>533400</xdr:colOff>
      <xdr:row>9</xdr:row>
      <xdr:rowOff>123825</xdr:rowOff>
    </xdr:to>
    <xdr:sp>
      <xdr:nvSpPr>
        <xdr:cNvPr id="4" name="Line 6"/>
        <xdr:cNvSpPr>
          <a:spLocks/>
        </xdr:cNvSpPr>
      </xdr:nvSpPr>
      <xdr:spPr>
        <a:xfrm>
          <a:off x="6943725" y="1733550"/>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9</xdr:row>
      <xdr:rowOff>123825</xdr:rowOff>
    </xdr:from>
    <xdr:to>
      <xdr:col>5</xdr:col>
      <xdr:colOff>76200</xdr:colOff>
      <xdr:row>9</xdr:row>
      <xdr:rowOff>123825</xdr:rowOff>
    </xdr:to>
    <xdr:sp>
      <xdr:nvSpPr>
        <xdr:cNvPr id="5" name="Line 7"/>
        <xdr:cNvSpPr>
          <a:spLocks/>
        </xdr:cNvSpPr>
      </xdr:nvSpPr>
      <xdr:spPr>
        <a:xfrm flipH="1">
          <a:off x="2428875" y="1733550"/>
          <a:ext cx="733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476250</xdr:colOff>
      <xdr:row>28</xdr:row>
      <xdr:rowOff>47625</xdr:rowOff>
    </xdr:from>
    <xdr:to>
      <xdr:col>4</xdr:col>
      <xdr:colOff>723900</xdr:colOff>
      <xdr:row>28</xdr:row>
      <xdr:rowOff>295275</xdr:rowOff>
    </xdr:to>
    <xdr:sp>
      <xdr:nvSpPr>
        <xdr:cNvPr id="1" name="Rectangle 1"/>
        <xdr:cNvSpPr>
          <a:spLocks/>
        </xdr:cNvSpPr>
      </xdr:nvSpPr>
      <xdr:spPr>
        <a:xfrm>
          <a:off x="3400425" y="50292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5</xdr:col>
      <xdr:colOff>457200</xdr:colOff>
      <xdr:row>28</xdr:row>
      <xdr:rowOff>57150</xdr:rowOff>
    </xdr:from>
    <xdr:to>
      <xdr:col>5</xdr:col>
      <xdr:colOff>704850</xdr:colOff>
      <xdr:row>28</xdr:row>
      <xdr:rowOff>304800</xdr:rowOff>
    </xdr:to>
    <xdr:sp>
      <xdr:nvSpPr>
        <xdr:cNvPr id="2" name="Rectangle 2"/>
        <xdr:cNvSpPr>
          <a:spLocks/>
        </xdr:cNvSpPr>
      </xdr:nvSpPr>
      <xdr:spPr>
        <a:xfrm>
          <a:off x="4667250" y="5038725"/>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6</xdr:col>
      <xdr:colOff>514350</xdr:colOff>
      <xdr:row>28</xdr:row>
      <xdr:rowOff>47625</xdr:rowOff>
    </xdr:from>
    <xdr:to>
      <xdr:col>6</xdr:col>
      <xdr:colOff>762000</xdr:colOff>
      <xdr:row>28</xdr:row>
      <xdr:rowOff>295275</xdr:rowOff>
    </xdr:to>
    <xdr:sp>
      <xdr:nvSpPr>
        <xdr:cNvPr id="3" name="Rectangle 3"/>
        <xdr:cNvSpPr>
          <a:spLocks/>
        </xdr:cNvSpPr>
      </xdr:nvSpPr>
      <xdr:spPr>
        <a:xfrm>
          <a:off x="5972175" y="50292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7</xdr:col>
      <xdr:colOff>495300</xdr:colOff>
      <xdr:row>28</xdr:row>
      <xdr:rowOff>47625</xdr:rowOff>
    </xdr:from>
    <xdr:to>
      <xdr:col>7</xdr:col>
      <xdr:colOff>742950</xdr:colOff>
      <xdr:row>28</xdr:row>
      <xdr:rowOff>295275</xdr:rowOff>
    </xdr:to>
    <xdr:sp>
      <xdr:nvSpPr>
        <xdr:cNvPr id="4" name="Rectangle 4"/>
        <xdr:cNvSpPr>
          <a:spLocks/>
        </xdr:cNvSpPr>
      </xdr:nvSpPr>
      <xdr:spPr>
        <a:xfrm>
          <a:off x="7200900" y="50292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4</xdr:col>
      <xdr:colOff>1057275</xdr:colOff>
      <xdr:row>21</xdr:row>
      <xdr:rowOff>38100</xdr:rowOff>
    </xdr:from>
    <xdr:to>
      <xdr:col>5</xdr:col>
      <xdr:colOff>57150</xdr:colOff>
      <xdr:row>22</xdr:row>
      <xdr:rowOff>123825</xdr:rowOff>
    </xdr:to>
    <xdr:sp>
      <xdr:nvSpPr>
        <xdr:cNvPr id="5" name="Rectangle 5"/>
        <xdr:cNvSpPr>
          <a:spLocks/>
        </xdr:cNvSpPr>
      </xdr:nvSpPr>
      <xdr:spPr>
        <a:xfrm>
          <a:off x="3981450" y="3838575"/>
          <a:ext cx="2857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4</xdr:col>
      <xdr:colOff>476250</xdr:colOff>
      <xdr:row>56</xdr:row>
      <xdr:rowOff>28575</xdr:rowOff>
    </xdr:from>
    <xdr:to>
      <xdr:col>4</xdr:col>
      <xdr:colOff>723900</xdr:colOff>
      <xdr:row>56</xdr:row>
      <xdr:rowOff>276225</xdr:rowOff>
    </xdr:to>
    <xdr:sp>
      <xdr:nvSpPr>
        <xdr:cNvPr id="6" name="Rectangle 6"/>
        <xdr:cNvSpPr>
          <a:spLocks/>
        </xdr:cNvSpPr>
      </xdr:nvSpPr>
      <xdr:spPr>
        <a:xfrm>
          <a:off x="340042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5</xdr:col>
      <xdr:colOff>495300</xdr:colOff>
      <xdr:row>56</xdr:row>
      <xdr:rowOff>19050</xdr:rowOff>
    </xdr:from>
    <xdr:to>
      <xdr:col>5</xdr:col>
      <xdr:colOff>742950</xdr:colOff>
      <xdr:row>56</xdr:row>
      <xdr:rowOff>266700</xdr:rowOff>
    </xdr:to>
    <xdr:sp>
      <xdr:nvSpPr>
        <xdr:cNvPr id="7" name="Rectangle 7"/>
        <xdr:cNvSpPr>
          <a:spLocks/>
        </xdr:cNvSpPr>
      </xdr:nvSpPr>
      <xdr:spPr>
        <a:xfrm>
          <a:off x="4705350" y="9553575"/>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6</xdr:col>
      <xdr:colOff>533400</xdr:colOff>
      <xdr:row>56</xdr:row>
      <xdr:rowOff>28575</xdr:rowOff>
    </xdr:from>
    <xdr:to>
      <xdr:col>6</xdr:col>
      <xdr:colOff>781050</xdr:colOff>
      <xdr:row>56</xdr:row>
      <xdr:rowOff>276225</xdr:rowOff>
    </xdr:to>
    <xdr:sp>
      <xdr:nvSpPr>
        <xdr:cNvPr id="8" name="Rectangle 8"/>
        <xdr:cNvSpPr>
          <a:spLocks/>
        </xdr:cNvSpPr>
      </xdr:nvSpPr>
      <xdr:spPr>
        <a:xfrm>
          <a:off x="599122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7</xdr:col>
      <xdr:colOff>485775</xdr:colOff>
      <xdr:row>56</xdr:row>
      <xdr:rowOff>28575</xdr:rowOff>
    </xdr:from>
    <xdr:to>
      <xdr:col>7</xdr:col>
      <xdr:colOff>733425</xdr:colOff>
      <xdr:row>56</xdr:row>
      <xdr:rowOff>276225</xdr:rowOff>
    </xdr:to>
    <xdr:sp>
      <xdr:nvSpPr>
        <xdr:cNvPr id="9" name="Rectangle 9"/>
        <xdr:cNvSpPr>
          <a:spLocks/>
        </xdr:cNvSpPr>
      </xdr:nvSpPr>
      <xdr:spPr>
        <a:xfrm>
          <a:off x="719137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5</xdr:col>
      <xdr:colOff>628650</xdr:colOff>
      <xdr:row>8</xdr:row>
      <xdr:rowOff>19050</xdr:rowOff>
    </xdr:from>
    <xdr:to>
      <xdr:col>5</xdr:col>
      <xdr:colOff>866775</xdr:colOff>
      <xdr:row>8</xdr:row>
      <xdr:rowOff>171450</xdr:rowOff>
    </xdr:to>
    <xdr:sp>
      <xdr:nvSpPr>
        <xdr:cNvPr id="10" name="Rectangle 10"/>
        <xdr:cNvSpPr>
          <a:spLocks/>
        </xdr:cNvSpPr>
      </xdr:nvSpPr>
      <xdr:spPr>
        <a:xfrm>
          <a:off x="4838700" y="1400175"/>
          <a:ext cx="2381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16
</a:t>
          </a:r>
        </a:p>
      </xdr:txBody>
    </xdr:sp>
    <xdr:clientData/>
  </xdr:twoCellAnchor>
  <xdr:twoCellAnchor>
    <xdr:from>
      <xdr:col>6</xdr:col>
      <xdr:colOff>114300</xdr:colOff>
      <xdr:row>10</xdr:row>
      <xdr:rowOff>133350</xdr:rowOff>
    </xdr:from>
    <xdr:to>
      <xdr:col>6</xdr:col>
      <xdr:colOff>238125</xdr:colOff>
      <xdr:row>10</xdr:row>
      <xdr:rowOff>228600</xdr:rowOff>
    </xdr:to>
    <xdr:sp>
      <xdr:nvSpPr>
        <xdr:cNvPr id="11" name="Oval 11"/>
        <xdr:cNvSpPr>
          <a:spLocks/>
        </xdr:cNvSpPr>
      </xdr:nvSpPr>
      <xdr:spPr>
        <a:xfrm>
          <a:off x="5572125" y="1971675"/>
          <a:ext cx="123825"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666750</xdr:colOff>
      <xdr:row>12</xdr:row>
      <xdr:rowOff>114300</xdr:rowOff>
    </xdr:from>
    <xdr:to>
      <xdr:col>5</xdr:col>
      <xdr:colOff>904875</xdr:colOff>
      <xdr:row>13</xdr:row>
      <xdr:rowOff>38100</xdr:rowOff>
    </xdr:to>
    <xdr:sp>
      <xdr:nvSpPr>
        <xdr:cNvPr id="12" name="Rectangle 12"/>
        <xdr:cNvSpPr>
          <a:spLocks/>
        </xdr:cNvSpPr>
      </xdr:nvSpPr>
      <xdr:spPr>
        <a:xfrm>
          <a:off x="4876800" y="2362200"/>
          <a:ext cx="23812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16</a:t>
          </a:r>
        </a:p>
      </xdr:txBody>
    </xdr:sp>
    <xdr:clientData/>
  </xdr:twoCellAnchor>
  <xdr:twoCellAnchor>
    <xdr:from>
      <xdr:col>3</xdr:col>
      <xdr:colOff>361950</xdr:colOff>
      <xdr:row>14</xdr:row>
      <xdr:rowOff>114300</xdr:rowOff>
    </xdr:from>
    <xdr:to>
      <xdr:col>3</xdr:col>
      <xdr:colOff>514350</xdr:colOff>
      <xdr:row>15</xdr:row>
      <xdr:rowOff>0</xdr:rowOff>
    </xdr:to>
    <xdr:sp>
      <xdr:nvSpPr>
        <xdr:cNvPr id="13" name="Oval 13"/>
        <xdr:cNvSpPr>
          <a:spLocks/>
        </xdr:cNvSpPr>
      </xdr:nvSpPr>
      <xdr:spPr>
        <a:xfrm>
          <a:off x="1752600" y="2781300"/>
          <a:ext cx="152400" cy="1333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628650</xdr:colOff>
      <xdr:row>14</xdr:row>
      <xdr:rowOff>104775</xdr:rowOff>
    </xdr:from>
    <xdr:to>
      <xdr:col>4</xdr:col>
      <xdr:colOff>790575</xdr:colOff>
      <xdr:row>15</xdr:row>
      <xdr:rowOff>0</xdr:rowOff>
    </xdr:to>
    <xdr:sp>
      <xdr:nvSpPr>
        <xdr:cNvPr id="14" name="Oval 14"/>
        <xdr:cNvSpPr>
          <a:spLocks/>
        </xdr:cNvSpPr>
      </xdr:nvSpPr>
      <xdr:spPr>
        <a:xfrm>
          <a:off x="3552825" y="2771775"/>
          <a:ext cx="161925" cy="1428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476250</xdr:colOff>
      <xdr:row>56</xdr:row>
      <xdr:rowOff>28575</xdr:rowOff>
    </xdr:from>
    <xdr:to>
      <xdr:col>4</xdr:col>
      <xdr:colOff>723900</xdr:colOff>
      <xdr:row>56</xdr:row>
      <xdr:rowOff>276225</xdr:rowOff>
    </xdr:to>
    <xdr:sp>
      <xdr:nvSpPr>
        <xdr:cNvPr id="15" name="Rectangle 15"/>
        <xdr:cNvSpPr>
          <a:spLocks/>
        </xdr:cNvSpPr>
      </xdr:nvSpPr>
      <xdr:spPr>
        <a:xfrm>
          <a:off x="340042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5</xdr:col>
      <xdr:colOff>495300</xdr:colOff>
      <xdr:row>56</xdr:row>
      <xdr:rowOff>19050</xdr:rowOff>
    </xdr:from>
    <xdr:to>
      <xdr:col>5</xdr:col>
      <xdr:colOff>742950</xdr:colOff>
      <xdr:row>56</xdr:row>
      <xdr:rowOff>266700</xdr:rowOff>
    </xdr:to>
    <xdr:sp>
      <xdr:nvSpPr>
        <xdr:cNvPr id="16" name="Rectangle 16"/>
        <xdr:cNvSpPr>
          <a:spLocks/>
        </xdr:cNvSpPr>
      </xdr:nvSpPr>
      <xdr:spPr>
        <a:xfrm>
          <a:off x="4705350" y="9553575"/>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6</xdr:col>
      <xdr:colOff>533400</xdr:colOff>
      <xdr:row>56</xdr:row>
      <xdr:rowOff>28575</xdr:rowOff>
    </xdr:from>
    <xdr:to>
      <xdr:col>6</xdr:col>
      <xdr:colOff>781050</xdr:colOff>
      <xdr:row>56</xdr:row>
      <xdr:rowOff>276225</xdr:rowOff>
    </xdr:to>
    <xdr:sp>
      <xdr:nvSpPr>
        <xdr:cNvPr id="17" name="Rectangle 17"/>
        <xdr:cNvSpPr>
          <a:spLocks/>
        </xdr:cNvSpPr>
      </xdr:nvSpPr>
      <xdr:spPr>
        <a:xfrm>
          <a:off x="599122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7</xdr:col>
      <xdr:colOff>485775</xdr:colOff>
      <xdr:row>56</xdr:row>
      <xdr:rowOff>28575</xdr:rowOff>
    </xdr:from>
    <xdr:to>
      <xdr:col>7</xdr:col>
      <xdr:colOff>733425</xdr:colOff>
      <xdr:row>56</xdr:row>
      <xdr:rowOff>276225</xdr:rowOff>
    </xdr:to>
    <xdr:sp>
      <xdr:nvSpPr>
        <xdr:cNvPr id="18" name="Rectangle 18"/>
        <xdr:cNvSpPr>
          <a:spLocks/>
        </xdr:cNvSpPr>
      </xdr:nvSpPr>
      <xdr:spPr>
        <a:xfrm>
          <a:off x="719137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6</xdr:col>
      <xdr:colOff>114300</xdr:colOff>
      <xdr:row>10</xdr:row>
      <xdr:rowOff>133350</xdr:rowOff>
    </xdr:from>
    <xdr:to>
      <xdr:col>6</xdr:col>
      <xdr:colOff>238125</xdr:colOff>
      <xdr:row>10</xdr:row>
      <xdr:rowOff>228600</xdr:rowOff>
    </xdr:to>
    <xdr:sp>
      <xdr:nvSpPr>
        <xdr:cNvPr id="19" name="Oval 19"/>
        <xdr:cNvSpPr>
          <a:spLocks/>
        </xdr:cNvSpPr>
      </xdr:nvSpPr>
      <xdr:spPr>
        <a:xfrm>
          <a:off x="5572125" y="1971675"/>
          <a:ext cx="123825"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10</xdr:row>
      <xdr:rowOff>123825</xdr:rowOff>
    </xdr:from>
    <xdr:to>
      <xdr:col>5</xdr:col>
      <xdr:colOff>200025</xdr:colOff>
      <xdr:row>10</xdr:row>
      <xdr:rowOff>219075</xdr:rowOff>
    </xdr:to>
    <xdr:sp>
      <xdr:nvSpPr>
        <xdr:cNvPr id="20" name="Oval 20"/>
        <xdr:cNvSpPr>
          <a:spLocks/>
        </xdr:cNvSpPr>
      </xdr:nvSpPr>
      <xdr:spPr>
        <a:xfrm>
          <a:off x="4286250" y="1962150"/>
          <a:ext cx="123825"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10</xdr:row>
      <xdr:rowOff>123825</xdr:rowOff>
    </xdr:from>
    <xdr:to>
      <xdr:col>4</xdr:col>
      <xdr:colOff>200025</xdr:colOff>
      <xdr:row>10</xdr:row>
      <xdr:rowOff>200025</xdr:rowOff>
    </xdr:to>
    <xdr:sp>
      <xdr:nvSpPr>
        <xdr:cNvPr id="21" name="Oval 21"/>
        <xdr:cNvSpPr>
          <a:spLocks/>
        </xdr:cNvSpPr>
      </xdr:nvSpPr>
      <xdr:spPr>
        <a:xfrm>
          <a:off x="3009900" y="1962150"/>
          <a:ext cx="114300" cy="762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676275</xdr:colOff>
      <xdr:row>10</xdr:row>
      <xdr:rowOff>142875</xdr:rowOff>
    </xdr:from>
    <xdr:to>
      <xdr:col>5</xdr:col>
      <xdr:colOff>809625</xdr:colOff>
      <xdr:row>10</xdr:row>
      <xdr:rowOff>219075</xdr:rowOff>
    </xdr:to>
    <xdr:sp>
      <xdr:nvSpPr>
        <xdr:cNvPr id="22" name="Oval 22"/>
        <xdr:cNvSpPr>
          <a:spLocks/>
        </xdr:cNvSpPr>
      </xdr:nvSpPr>
      <xdr:spPr>
        <a:xfrm>
          <a:off x="4886325" y="1981200"/>
          <a:ext cx="133350" cy="762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771525</xdr:colOff>
      <xdr:row>10</xdr:row>
      <xdr:rowOff>133350</xdr:rowOff>
    </xdr:from>
    <xdr:to>
      <xdr:col>4</xdr:col>
      <xdr:colOff>885825</xdr:colOff>
      <xdr:row>10</xdr:row>
      <xdr:rowOff>209550</xdr:rowOff>
    </xdr:to>
    <xdr:sp>
      <xdr:nvSpPr>
        <xdr:cNvPr id="23" name="Oval 23"/>
        <xdr:cNvSpPr>
          <a:spLocks/>
        </xdr:cNvSpPr>
      </xdr:nvSpPr>
      <xdr:spPr>
        <a:xfrm>
          <a:off x="3695700" y="1971675"/>
          <a:ext cx="114300" cy="762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1038225</xdr:colOff>
      <xdr:row>1</xdr:row>
      <xdr:rowOff>19050</xdr:rowOff>
    </xdr:from>
    <xdr:to>
      <xdr:col>5</xdr:col>
      <xdr:colOff>152400</xdr:colOff>
      <xdr:row>3</xdr:row>
      <xdr:rowOff>66675</xdr:rowOff>
    </xdr:to>
    <xdr:pic>
      <xdr:nvPicPr>
        <xdr:cNvPr id="24" name="Picture 24"/>
        <xdr:cNvPicPr preferRelativeResize="1">
          <a:picLocks noChangeAspect="1"/>
        </xdr:cNvPicPr>
      </xdr:nvPicPr>
      <xdr:blipFill>
        <a:blip r:embed="rId1"/>
        <a:stretch>
          <a:fillRect/>
        </a:stretch>
      </xdr:blipFill>
      <xdr:spPr>
        <a:xfrm>
          <a:off x="3962400" y="180975"/>
          <a:ext cx="40005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GGBOEY\Local%20Settings\Temporary%20Internet%20Files\Content.IE5\0D6B8TI7\BANK%20FACILIT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000"/>
      <sheetName val="guarantee 30.9.07"/>
      <sheetName val="guarantee 30.09.10"/>
      <sheetName val="guarantee 31.12.09 "/>
      <sheetName val="guarantee 30.9.09"/>
      <sheetName val="guarantee 30.6.09"/>
      <sheetName val="guarantee 31.03.09"/>
      <sheetName val="guarantee 31.12.08 "/>
      <sheetName val="guarantee 30.09.08 "/>
      <sheetName val="guarantee 30.06.08  "/>
      <sheetName val="guarantee 30.06.07 "/>
      <sheetName val="30.06.06"/>
      <sheetName val="farm 31.12.06"/>
      <sheetName val="15.5.06 farm"/>
      <sheetName val="guarantee 31.12.06  (2)"/>
      <sheetName val="guarantee 31.12.06 "/>
      <sheetName val="guarantee 30.06.06"/>
      <sheetName val="guarantee 30.06.05 "/>
      <sheetName val="guarantee 31.12.04 "/>
      <sheetName val="guarantee 30.09.04 "/>
      <sheetName val="guarantee 30.06.04"/>
      <sheetName val="guarantee 31.03.04"/>
      <sheetName val="bank"/>
      <sheetName val="farm 15.5.06"/>
      <sheetName val="FARM EON"/>
      <sheetName val="30.05.06 farm  chem"/>
      <sheetName val="30.06.05 farm"/>
      <sheetName val="7.03.05 farm chem "/>
      <sheetName val="22.11.04 farm chem "/>
      <sheetName val="8.10.04 farm chem "/>
      <sheetName val="4.5.04 farm chem"/>
      <sheetName val="12.12 farm rhb"/>
      <sheetName val="12.12 farm"/>
      <sheetName val="31.10 farm"/>
      <sheetName val="sec 30.9"/>
      <sheetName val="feed ocbc 31.03.04"/>
      <sheetName val="3.7.06"/>
      <sheetName val="28.2.07"/>
      <sheetName val="30.4.08"/>
      <sheetName val="30.4.07"/>
      <sheetName val="PWFD-BANK LIST"/>
      <sheetName val="30.11.06 FD-FM-BF"/>
      <sheetName val="31.8.06 FD-FM-BF"/>
      <sheetName val="31.8.06 FD-FM-BF (2)"/>
      <sheetName val="31.8.06-FM"/>
      <sheetName val="31.03.06"/>
      <sheetName val="20.2.06"/>
      <sheetName val="8.11.05"/>
      <sheetName val="20.9.05"/>
      <sheetName val="8.8.05"/>
      <sheetName val="3.8.05"/>
      <sheetName val="7.3.2005"/>
      <sheetName val="22.11.04 feed"/>
      <sheetName val="sec08.10.04 feed "/>
      <sheetName val="sec04.05.04 feed"/>
      <sheetName val="sec31.12.31 feed  "/>
      <sheetName val="sec12.12 feed "/>
      <sheetName val="sec31.10 feed "/>
      <sheetName val="sec30.9 feed"/>
      <sheetName val="BY RATE (3)"/>
      <sheetName val="BY RATE (2)"/>
      <sheetName val="BY RATE"/>
      <sheetName val="FEED &amp; FARM (rate)"/>
      <sheetName val="31.12.06"/>
      <sheetName val="FEED &amp; FARM"/>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A1"/>
  <sheetViews>
    <sheetView showGridLines="0" showRowColHeaders="0" showZeros="0" showOutlineSymbols="0" zoomScaleSheetLayoutView="4" workbookViewId="0" topLeftCell="B30319">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3"/>
  <dimension ref="A1:J206"/>
  <sheetViews>
    <sheetView workbookViewId="0" topLeftCell="A1">
      <selection activeCell="A53" sqref="A53"/>
    </sheetView>
  </sheetViews>
  <sheetFormatPr defaultColWidth="9.140625" defaultRowHeight="12.75"/>
  <cols>
    <col min="1" max="4" width="3.7109375" style="0" customWidth="1"/>
    <col min="5" max="10" width="12.7109375" style="0" customWidth="1"/>
  </cols>
  <sheetData>
    <row r="1" ht="15">
      <c r="A1" s="73" t="s">
        <v>81</v>
      </c>
    </row>
    <row r="2" ht="12.75">
      <c r="A2" s="74" t="s">
        <v>82</v>
      </c>
    </row>
    <row r="3" ht="15">
      <c r="A3" s="73" t="s">
        <v>80</v>
      </c>
    </row>
    <row r="5" ht="12.75">
      <c r="A5" s="74"/>
    </row>
    <row r="6" ht="15">
      <c r="A6" s="76" t="s">
        <v>83</v>
      </c>
    </row>
    <row r="8" spans="1:2" ht="12.75">
      <c r="A8" s="75">
        <v>1</v>
      </c>
      <c r="B8" s="75" t="s">
        <v>84</v>
      </c>
    </row>
    <row r="9" spans="2:10" ht="12.75">
      <c r="B9" s="134" t="s">
        <v>85</v>
      </c>
      <c r="C9" s="132"/>
      <c r="D9" s="132"/>
      <c r="E9" s="132"/>
      <c r="F9" s="132"/>
      <c r="G9" s="132"/>
      <c r="H9" s="132"/>
      <c r="I9" s="132"/>
      <c r="J9" s="132"/>
    </row>
    <row r="10" spans="2:10" ht="12.75">
      <c r="B10" s="132"/>
      <c r="C10" s="132"/>
      <c r="D10" s="132"/>
      <c r="E10" s="132"/>
      <c r="F10" s="132"/>
      <c r="G10" s="132"/>
      <c r="H10" s="132"/>
      <c r="I10" s="132"/>
      <c r="J10" s="132"/>
    </row>
    <row r="11" spans="2:10" ht="12.75">
      <c r="B11" s="132"/>
      <c r="C11" s="132"/>
      <c r="D11" s="132"/>
      <c r="E11" s="132"/>
      <c r="F11" s="132"/>
      <c r="G11" s="132"/>
      <c r="H11" s="132"/>
      <c r="I11" s="132"/>
      <c r="J11" s="132"/>
    </row>
    <row r="12" spans="2:10" ht="12.75">
      <c r="B12" s="132"/>
      <c r="C12" s="132"/>
      <c r="D12" s="132"/>
      <c r="E12" s="132"/>
      <c r="F12" s="132"/>
      <c r="G12" s="132"/>
      <c r="H12" s="132"/>
      <c r="I12" s="132"/>
      <c r="J12" s="132"/>
    </row>
    <row r="14" spans="2:10" ht="12.75">
      <c r="B14" s="134" t="s">
        <v>86</v>
      </c>
      <c r="C14" s="132"/>
      <c r="D14" s="132"/>
      <c r="E14" s="132"/>
      <c r="F14" s="132"/>
      <c r="G14" s="132"/>
      <c r="H14" s="132"/>
      <c r="I14" s="132"/>
      <c r="J14" s="132"/>
    </row>
    <row r="15" spans="2:10" ht="12.75">
      <c r="B15" s="132"/>
      <c r="C15" s="132"/>
      <c r="D15" s="132"/>
      <c r="E15" s="132"/>
      <c r="F15" s="132"/>
      <c r="G15" s="132"/>
      <c r="H15" s="132"/>
      <c r="I15" s="132"/>
      <c r="J15" s="132"/>
    </row>
    <row r="16" spans="2:10" ht="12.75">
      <c r="B16" s="79"/>
      <c r="C16" s="79"/>
      <c r="D16" s="79"/>
      <c r="E16" s="79"/>
      <c r="F16" s="79"/>
      <c r="G16" s="79"/>
      <c r="H16" s="79"/>
      <c r="I16" s="79"/>
      <c r="J16" s="79"/>
    </row>
    <row r="17" spans="2:10" ht="12.75">
      <c r="B17" s="134" t="s">
        <v>87</v>
      </c>
      <c r="C17" s="131"/>
      <c r="D17" s="131"/>
      <c r="E17" s="131"/>
      <c r="F17" s="131"/>
      <c r="G17" s="131"/>
      <c r="H17" s="131"/>
      <c r="I17" s="131"/>
      <c r="J17" s="131"/>
    </row>
    <row r="18" spans="2:10" ht="12.75">
      <c r="B18" s="131"/>
      <c r="C18" s="131"/>
      <c r="D18" s="131"/>
      <c r="E18" s="131"/>
      <c r="F18" s="131"/>
      <c r="G18" s="131"/>
      <c r="H18" s="131"/>
      <c r="I18" s="131"/>
      <c r="J18" s="131"/>
    </row>
    <row r="19" spans="2:10" ht="12.75">
      <c r="B19" s="131"/>
      <c r="C19" s="131"/>
      <c r="D19" s="131"/>
      <c r="E19" s="131"/>
      <c r="F19" s="131"/>
      <c r="G19" s="131"/>
      <c r="H19" s="131"/>
      <c r="I19" s="131"/>
      <c r="J19" s="131"/>
    </row>
    <row r="21" spans="1:2" ht="12.75">
      <c r="A21" s="80">
        <v>2</v>
      </c>
      <c r="B21" s="81" t="s">
        <v>88</v>
      </c>
    </row>
    <row r="22" ht="12.75">
      <c r="B22" s="77" t="s">
        <v>89</v>
      </c>
    </row>
    <row r="24" spans="1:2" ht="12.75">
      <c r="A24" s="75">
        <v>3</v>
      </c>
      <c r="B24" s="75" t="s">
        <v>90</v>
      </c>
    </row>
    <row r="25" spans="2:10" ht="12.75">
      <c r="B25" s="77" t="s">
        <v>91</v>
      </c>
      <c r="C25" s="79"/>
      <c r="D25" s="79"/>
      <c r="E25" s="79"/>
      <c r="F25" s="79"/>
      <c r="G25" s="79"/>
      <c r="H25" s="79"/>
      <c r="I25" s="79"/>
      <c r="J25" s="79"/>
    </row>
    <row r="26" spans="2:10" ht="12.75">
      <c r="B26" s="79"/>
      <c r="C26" s="79"/>
      <c r="D26" s="79"/>
      <c r="E26" s="79"/>
      <c r="F26" s="79"/>
      <c r="G26" s="79"/>
      <c r="H26" s="79"/>
      <c r="I26" s="79"/>
      <c r="J26" s="79"/>
    </row>
    <row r="27" spans="1:10" ht="12.75">
      <c r="A27" s="75">
        <v>4</v>
      </c>
      <c r="B27" s="135" t="s">
        <v>92</v>
      </c>
      <c r="C27" s="132"/>
      <c r="D27" s="132"/>
      <c r="E27" s="132"/>
      <c r="F27" s="132"/>
      <c r="G27" s="132"/>
      <c r="H27" s="132"/>
      <c r="I27" s="132"/>
      <c r="J27" s="132"/>
    </row>
    <row r="28" spans="2:10" ht="12.75">
      <c r="B28" s="132"/>
      <c r="C28" s="132"/>
      <c r="D28" s="132"/>
      <c r="E28" s="132"/>
      <c r="F28" s="132"/>
      <c r="G28" s="132"/>
      <c r="H28" s="132"/>
      <c r="I28" s="132"/>
      <c r="J28" s="132"/>
    </row>
    <row r="29" spans="2:10" ht="12.75">
      <c r="B29" s="134" t="s">
        <v>93</v>
      </c>
      <c r="C29" s="132"/>
      <c r="D29" s="132"/>
      <c r="E29" s="132"/>
      <c r="F29" s="132"/>
      <c r="G29" s="132"/>
      <c r="H29" s="132"/>
      <c r="I29" s="132"/>
      <c r="J29" s="132"/>
    </row>
    <row r="30" spans="2:10" ht="12.75">
      <c r="B30" s="132"/>
      <c r="C30" s="132"/>
      <c r="D30" s="132"/>
      <c r="E30" s="132"/>
      <c r="F30" s="132"/>
      <c r="G30" s="132"/>
      <c r="H30" s="132"/>
      <c r="I30" s="132"/>
      <c r="J30" s="132"/>
    </row>
    <row r="32" spans="1:10" ht="12.75">
      <c r="A32" s="75">
        <v>5</v>
      </c>
      <c r="B32" s="136" t="s">
        <v>94</v>
      </c>
      <c r="C32" s="132"/>
      <c r="D32" s="132"/>
      <c r="E32" s="132"/>
      <c r="F32" s="132"/>
      <c r="G32" s="132"/>
      <c r="H32" s="132"/>
      <c r="I32" s="132"/>
      <c r="J32" s="132"/>
    </row>
    <row r="33" spans="2:10" ht="12.75">
      <c r="B33" s="132"/>
      <c r="C33" s="132"/>
      <c r="D33" s="132"/>
      <c r="E33" s="132"/>
      <c r="F33" s="132"/>
      <c r="G33" s="132"/>
      <c r="H33" s="132"/>
      <c r="I33" s="132"/>
      <c r="J33" s="132"/>
    </row>
    <row r="34" spans="2:10" ht="12.75">
      <c r="B34" s="131" t="s">
        <v>95</v>
      </c>
      <c r="C34" s="132"/>
      <c r="D34" s="132"/>
      <c r="E34" s="132"/>
      <c r="F34" s="132"/>
      <c r="G34" s="132"/>
      <c r="H34" s="132"/>
      <c r="I34" s="132"/>
      <c r="J34" s="132"/>
    </row>
    <row r="35" spans="2:10" ht="12.75">
      <c r="B35" s="132"/>
      <c r="C35" s="132"/>
      <c r="D35" s="132"/>
      <c r="E35" s="132"/>
      <c r="F35" s="132"/>
      <c r="G35" s="132"/>
      <c r="H35" s="132"/>
      <c r="I35" s="132"/>
      <c r="J35" s="132"/>
    </row>
    <row r="37" spans="1:10" ht="12.75">
      <c r="A37" s="75">
        <v>6</v>
      </c>
      <c r="B37" s="85" t="s">
        <v>96</v>
      </c>
      <c r="C37" s="79"/>
      <c r="D37" s="79"/>
      <c r="E37" s="79"/>
      <c r="F37" s="79"/>
      <c r="G37" s="79"/>
      <c r="H37" s="79"/>
      <c r="I37" s="79"/>
      <c r="J37" s="79"/>
    </row>
    <row r="38" spans="2:10" ht="12.75">
      <c r="B38" s="131" t="s">
        <v>97</v>
      </c>
      <c r="C38" s="132"/>
      <c r="D38" s="132"/>
      <c r="E38" s="132"/>
      <c r="F38" s="132"/>
      <c r="G38" s="132"/>
      <c r="H38" s="132"/>
      <c r="I38" s="132"/>
      <c r="J38" s="132"/>
    </row>
    <row r="39" spans="2:10" ht="12.75">
      <c r="B39" s="132"/>
      <c r="C39" s="132"/>
      <c r="D39" s="132"/>
      <c r="E39" s="132"/>
      <c r="F39" s="132"/>
      <c r="G39" s="132"/>
      <c r="H39" s="132"/>
      <c r="I39" s="132"/>
      <c r="J39" s="132"/>
    </row>
    <row r="40" spans="2:10" ht="12.75">
      <c r="B40" s="132"/>
      <c r="C40" s="132"/>
      <c r="D40" s="132"/>
      <c r="E40" s="132"/>
      <c r="F40" s="132"/>
      <c r="G40" s="132"/>
      <c r="H40" s="132"/>
      <c r="I40" s="132"/>
      <c r="J40" s="132"/>
    </row>
    <row r="41" spans="2:10" ht="12.75">
      <c r="B41" s="132"/>
      <c r="C41" s="132"/>
      <c r="D41" s="132"/>
      <c r="E41" s="132"/>
      <c r="F41" s="132"/>
      <c r="G41" s="132"/>
      <c r="H41" s="132"/>
      <c r="I41" s="132"/>
      <c r="J41" s="132"/>
    </row>
    <row r="42" spans="2:10" ht="12.75">
      <c r="B42" s="79"/>
      <c r="C42" s="79"/>
      <c r="D42" s="79"/>
      <c r="E42" s="79"/>
      <c r="F42" s="79"/>
      <c r="G42" s="79"/>
      <c r="H42" s="79"/>
      <c r="I42" s="79"/>
      <c r="J42" s="79"/>
    </row>
    <row r="43" spans="1:2" ht="12.75">
      <c r="A43" s="75">
        <v>7</v>
      </c>
      <c r="B43" s="75" t="s">
        <v>98</v>
      </c>
    </row>
    <row r="44" ht="12.75">
      <c r="B44" s="74" t="s">
        <v>99</v>
      </c>
    </row>
    <row r="46" spans="1:2" ht="12.75">
      <c r="A46" s="75">
        <v>8</v>
      </c>
      <c r="B46" s="75" t="s">
        <v>100</v>
      </c>
    </row>
    <row r="48" ht="12.75">
      <c r="B48" s="75" t="s">
        <v>101</v>
      </c>
    </row>
    <row r="50" ht="12.75">
      <c r="B50" s="77" t="s">
        <v>102</v>
      </c>
    </row>
    <row r="52" ht="12.75">
      <c r="J52" s="78" t="s">
        <v>74</v>
      </c>
    </row>
    <row r="53" ht="12.75">
      <c r="J53" s="78" t="s">
        <v>103</v>
      </c>
    </row>
    <row r="54" ht="12.75">
      <c r="J54" s="82" t="s">
        <v>104</v>
      </c>
    </row>
    <row r="55" ht="12.75">
      <c r="B55" t="s">
        <v>105</v>
      </c>
    </row>
    <row r="56" spans="4:10" ht="12.75">
      <c r="D56" t="s">
        <v>106</v>
      </c>
      <c r="J56" s="64">
        <v>45899</v>
      </c>
    </row>
    <row r="57" spans="4:10" ht="12.75">
      <c r="D57" t="s">
        <v>107</v>
      </c>
      <c r="J57" s="64">
        <v>38601</v>
      </c>
    </row>
    <row r="58" spans="4:10" ht="12.75">
      <c r="D58" t="s">
        <v>108</v>
      </c>
      <c r="J58" s="83">
        <v>12520</v>
      </c>
    </row>
    <row r="59" ht="12.75">
      <c r="J59" s="64">
        <f>SUM(J56:J58)</f>
        <v>97020</v>
      </c>
    </row>
    <row r="60" spans="4:10" ht="12.75">
      <c r="D60" t="s">
        <v>109</v>
      </c>
      <c r="J60" s="83">
        <v>-35699</v>
      </c>
    </row>
    <row r="61" ht="13.5" thickBot="1">
      <c r="J61" s="84">
        <f>SUM(J59:J60)</f>
        <v>61321</v>
      </c>
    </row>
    <row r="62" ht="12.75">
      <c r="J62" s="64"/>
    </row>
    <row r="63" spans="2:10" ht="12.75">
      <c r="B63" t="s">
        <v>110</v>
      </c>
      <c r="J63" s="64"/>
    </row>
    <row r="64" spans="4:10" ht="12.75">
      <c r="D64" t="s">
        <v>106</v>
      </c>
      <c r="J64" s="64">
        <v>4106</v>
      </c>
    </row>
    <row r="65" spans="4:10" ht="12.75">
      <c r="D65" t="s">
        <v>107</v>
      </c>
      <c r="J65" s="64">
        <v>-7095</v>
      </c>
    </row>
    <row r="66" spans="4:10" ht="12.75">
      <c r="D66" t="s">
        <v>108</v>
      </c>
      <c r="J66" s="83">
        <v>60</v>
      </c>
    </row>
    <row r="67" ht="12.75">
      <c r="J67" s="64">
        <f>SUM(J64:J66)</f>
        <v>-2929</v>
      </c>
    </row>
    <row r="68" spans="2:10" ht="12.75">
      <c r="B68" t="s">
        <v>111</v>
      </c>
      <c r="J68" s="83">
        <v>-936</v>
      </c>
    </row>
    <row r="69" spans="2:10" ht="12.75">
      <c r="B69" t="s">
        <v>8</v>
      </c>
      <c r="J69" s="64">
        <f>SUM(J67:J68)</f>
        <v>-3865</v>
      </c>
    </row>
    <row r="70" spans="2:10" ht="12.75">
      <c r="B70" t="s">
        <v>9</v>
      </c>
      <c r="J70" s="83">
        <v>948</v>
      </c>
    </row>
    <row r="71" spans="2:10" ht="12.75">
      <c r="B71" t="s">
        <v>10</v>
      </c>
      <c r="J71" s="64">
        <f>SUM(J69:J70)</f>
        <v>-2917</v>
      </c>
    </row>
    <row r="72" spans="2:10" ht="12.75">
      <c r="B72" t="s">
        <v>112</v>
      </c>
      <c r="J72" s="83">
        <v>572</v>
      </c>
    </row>
    <row r="73" spans="2:10" ht="13.5" thickBot="1">
      <c r="B73" t="s">
        <v>113</v>
      </c>
      <c r="J73" s="84">
        <f>SUM(J71:J72)</f>
        <v>-2345</v>
      </c>
    </row>
    <row r="75" spans="2:10" ht="12.75">
      <c r="B75" s="131" t="s">
        <v>114</v>
      </c>
      <c r="C75" s="132"/>
      <c r="D75" s="132"/>
      <c r="E75" s="132"/>
      <c r="F75" s="132"/>
      <c r="G75" s="132"/>
      <c r="H75" s="132"/>
      <c r="I75" s="132"/>
      <c r="J75" s="132"/>
    </row>
    <row r="76" spans="2:10" ht="12.75">
      <c r="B76" s="132"/>
      <c r="C76" s="132"/>
      <c r="D76" s="132"/>
      <c r="E76" s="132"/>
      <c r="F76" s="132"/>
      <c r="G76" s="132"/>
      <c r="H76" s="132"/>
      <c r="I76" s="132"/>
      <c r="J76" s="132"/>
    </row>
    <row r="78" spans="1:2" ht="12.75">
      <c r="A78" s="75">
        <v>9</v>
      </c>
      <c r="B78" s="75" t="s">
        <v>115</v>
      </c>
    </row>
    <row r="79" spans="2:10" ht="12.75">
      <c r="B79" s="131" t="s">
        <v>116</v>
      </c>
      <c r="C79" s="132"/>
      <c r="D79" s="132"/>
      <c r="E79" s="132"/>
      <c r="F79" s="132"/>
      <c r="G79" s="132"/>
      <c r="H79" s="132"/>
      <c r="I79" s="132"/>
      <c r="J79" s="132"/>
    </row>
    <row r="80" spans="2:10" ht="12.75">
      <c r="B80" s="132"/>
      <c r="C80" s="132"/>
      <c r="D80" s="132"/>
      <c r="E80" s="132"/>
      <c r="F80" s="132"/>
      <c r="G80" s="132"/>
      <c r="H80" s="132"/>
      <c r="I80" s="132"/>
      <c r="J80" s="132"/>
    </row>
    <row r="82" spans="1:2" ht="12.75">
      <c r="A82" s="75">
        <v>10</v>
      </c>
      <c r="B82" s="75" t="s">
        <v>117</v>
      </c>
    </row>
    <row r="83" spans="2:10" ht="12.75">
      <c r="B83" s="131" t="s">
        <v>118</v>
      </c>
      <c r="C83" s="132"/>
      <c r="D83" s="132"/>
      <c r="E83" s="132"/>
      <c r="F83" s="132"/>
      <c r="G83" s="132"/>
      <c r="H83" s="132"/>
      <c r="I83" s="132"/>
      <c r="J83" s="132"/>
    </row>
    <row r="84" spans="2:10" ht="12.75">
      <c r="B84" s="132"/>
      <c r="C84" s="132"/>
      <c r="D84" s="132"/>
      <c r="E84" s="132"/>
      <c r="F84" s="132"/>
      <c r="G84" s="132"/>
      <c r="H84" s="132"/>
      <c r="I84" s="132"/>
      <c r="J84" s="132"/>
    </row>
    <row r="86" spans="1:2" ht="12.75">
      <c r="A86" s="75">
        <v>11</v>
      </c>
      <c r="B86" s="75" t="s">
        <v>119</v>
      </c>
    </row>
    <row r="87" ht="12.75">
      <c r="B87" s="74" t="s">
        <v>120</v>
      </c>
    </row>
    <row r="89" spans="1:2" ht="12.75">
      <c r="A89" s="75">
        <v>12</v>
      </c>
      <c r="B89" s="75" t="s">
        <v>121</v>
      </c>
    </row>
    <row r="90" spans="2:10" ht="12.75">
      <c r="B90" s="131" t="s">
        <v>122</v>
      </c>
      <c r="C90" s="132"/>
      <c r="D90" s="132"/>
      <c r="E90" s="132"/>
      <c r="F90" s="132"/>
      <c r="G90" s="132"/>
      <c r="H90" s="132"/>
      <c r="I90" s="132"/>
      <c r="J90" s="132"/>
    </row>
    <row r="91" spans="2:10" ht="12.75">
      <c r="B91" s="132"/>
      <c r="C91" s="132"/>
      <c r="D91" s="132"/>
      <c r="E91" s="132"/>
      <c r="F91" s="132"/>
      <c r="G91" s="132"/>
      <c r="H91" s="132"/>
      <c r="I91" s="132"/>
      <c r="J91" s="132"/>
    </row>
    <row r="93" spans="1:2" ht="12.75">
      <c r="A93" s="75">
        <v>13</v>
      </c>
      <c r="B93" s="75" t="s">
        <v>123</v>
      </c>
    </row>
    <row r="94" spans="2:10" ht="12.75">
      <c r="B94" s="131" t="s">
        <v>124</v>
      </c>
      <c r="C94" s="132"/>
      <c r="D94" s="132"/>
      <c r="E94" s="132"/>
      <c r="F94" s="132"/>
      <c r="G94" s="132"/>
      <c r="H94" s="132"/>
      <c r="I94" s="132"/>
      <c r="J94" s="132"/>
    </row>
    <row r="95" spans="2:10" ht="12.75">
      <c r="B95" s="132"/>
      <c r="C95" s="132"/>
      <c r="D95" s="132"/>
      <c r="E95" s="132"/>
      <c r="F95" s="132"/>
      <c r="G95" s="132"/>
      <c r="H95" s="132"/>
      <c r="I95" s="132"/>
      <c r="J95" s="132"/>
    </row>
    <row r="96" spans="2:10" ht="12.75">
      <c r="B96" s="132"/>
      <c r="C96" s="132"/>
      <c r="D96" s="132"/>
      <c r="E96" s="132"/>
      <c r="F96" s="132"/>
      <c r="G96" s="132"/>
      <c r="H96" s="132"/>
      <c r="I96" s="132"/>
      <c r="J96" s="132"/>
    </row>
    <row r="97" spans="2:10" ht="12.75">
      <c r="B97" s="132"/>
      <c r="C97" s="132"/>
      <c r="D97" s="132"/>
      <c r="E97" s="132"/>
      <c r="F97" s="132"/>
      <c r="G97" s="132"/>
      <c r="H97" s="132"/>
      <c r="I97" s="132"/>
      <c r="J97" s="132"/>
    </row>
    <row r="99" spans="1:2" ht="12.75">
      <c r="A99" s="75">
        <v>14</v>
      </c>
      <c r="B99" s="75" t="s">
        <v>125</v>
      </c>
    </row>
    <row r="100" spans="2:10" ht="12.75">
      <c r="B100" s="131" t="s">
        <v>126</v>
      </c>
      <c r="C100" s="132"/>
      <c r="D100" s="132"/>
      <c r="E100" s="132"/>
      <c r="F100" s="132"/>
      <c r="G100" s="132"/>
      <c r="H100" s="132"/>
      <c r="I100" s="132"/>
      <c r="J100" s="132"/>
    </row>
    <row r="101" spans="2:10" ht="12.75">
      <c r="B101" s="132"/>
      <c r="C101" s="132"/>
      <c r="D101" s="132"/>
      <c r="E101" s="132"/>
      <c r="F101" s="132"/>
      <c r="G101" s="132"/>
      <c r="H101" s="132"/>
      <c r="I101" s="132"/>
      <c r="J101" s="132"/>
    </row>
    <row r="102" spans="2:10" ht="12.75">
      <c r="B102" s="132"/>
      <c r="C102" s="132"/>
      <c r="D102" s="132"/>
      <c r="E102" s="132"/>
      <c r="F102" s="132"/>
      <c r="G102" s="132"/>
      <c r="H102" s="132"/>
      <c r="I102" s="132"/>
      <c r="J102" s="132"/>
    </row>
    <row r="104" spans="1:2" ht="12.75">
      <c r="A104" s="75">
        <v>15</v>
      </c>
      <c r="B104" s="75" t="s">
        <v>127</v>
      </c>
    </row>
    <row r="105" spans="2:10" ht="12.75">
      <c r="B105" s="131" t="s">
        <v>128</v>
      </c>
      <c r="C105" s="132"/>
      <c r="D105" s="132"/>
      <c r="E105" s="132"/>
      <c r="F105" s="132"/>
      <c r="G105" s="132"/>
      <c r="H105" s="132"/>
      <c r="I105" s="132"/>
      <c r="J105" s="132"/>
    </row>
    <row r="106" spans="2:10" ht="12.75">
      <c r="B106" s="132"/>
      <c r="C106" s="132"/>
      <c r="D106" s="132"/>
      <c r="E106" s="132"/>
      <c r="F106" s="132"/>
      <c r="G106" s="132"/>
      <c r="H106" s="132"/>
      <c r="I106" s="132"/>
      <c r="J106" s="132"/>
    </row>
    <row r="108" spans="1:2" ht="12.75">
      <c r="A108" s="75">
        <v>16</v>
      </c>
      <c r="B108" s="75" t="s">
        <v>129</v>
      </c>
    </row>
    <row r="109" ht="12.75">
      <c r="B109" s="74" t="s">
        <v>130</v>
      </c>
    </row>
    <row r="111" spans="1:2" ht="12.75">
      <c r="A111" s="75">
        <v>17</v>
      </c>
      <c r="B111" s="75" t="s">
        <v>9</v>
      </c>
    </row>
    <row r="112" spans="7:10" ht="12.75">
      <c r="G112" s="133" t="s">
        <v>131</v>
      </c>
      <c r="H112" s="133"/>
      <c r="I112" s="133" t="s">
        <v>132</v>
      </c>
      <c r="J112" s="133"/>
    </row>
    <row r="113" spans="7:10" ht="12.75">
      <c r="G113" s="75" t="s">
        <v>134</v>
      </c>
      <c r="H113" t="s">
        <v>135</v>
      </c>
      <c r="I113" s="75" t="s">
        <v>134</v>
      </c>
      <c r="J113" t="s">
        <v>50</v>
      </c>
    </row>
    <row r="114" spans="7:10" ht="12.75">
      <c r="G114" s="75" t="s">
        <v>133</v>
      </c>
      <c r="H114" t="s">
        <v>133</v>
      </c>
      <c r="I114" s="75" t="s">
        <v>136</v>
      </c>
      <c r="J114" t="s">
        <v>53</v>
      </c>
    </row>
    <row r="115" spans="7:10" ht="12.75">
      <c r="G115" s="75" t="s">
        <v>54</v>
      </c>
      <c r="H115" t="s">
        <v>53</v>
      </c>
      <c r="I115" s="75" t="s">
        <v>137</v>
      </c>
      <c r="J115" t="s">
        <v>55</v>
      </c>
    </row>
    <row r="116" ht="12.75">
      <c r="H116" t="s">
        <v>54</v>
      </c>
    </row>
    <row r="117" spans="7:10" ht="12.75">
      <c r="G117" s="86" t="s">
        <v>104</v>
      </c>
      <c r="H117" s="63" t="s">
        <v>138</v>
      </c>
      <c r="I117" s="86" t="s">
        <v>104</v>
      </c>
      <c r="J117" s="63" t="s">
        <v>138</v>
      </c>
    </row>
    <row r="118" spans="7:10" ht="12.75">
      <c r="G118" s="75" t="s">
        <v>139</v>
      </c>
      <c r="H118" t="s">
        <v>139</v>
      </c>
      <c r="I118" s="75" t="s">
        <v>139</v>
      </c>
      <c r="J118" t="s">
        <v>139</v>
      </c>
    </row>
    <row r="120" spans="2:10" ht="12.75">
      <c r="B120" t="s">
        <v>140</v>
      </c>
      <c r="G120" s="89">
        <v>99</v>
      </c>
      <c r="H120" s="88">
        <v>789</v>
      </c>
      <c r="I120" s="89">
        <v>99</v>
      </c>
      <c r="J120" s="64">
        <v>789</v>
      </c>
    </row>
    <row r="121" spans="7:10" ht="12.75">
      <c r="G121" s="89"/>
      <c r="H121" s="64"/>
      <c r="I121" s="89"/>
      <c r="J121" s="64"/>
    </row>
    <row r="122" spans="2:10" ht="12.75">
      <c r="B122" t="s">
        <v>24</v>
      </c>
      <c r="G122" s="89">
        <v>-1047</v>
      </c>
      <c r="H122" s="64">
        <v>345</v>
      </c>
      <c r="I122" s="89">
        <v>-1047</v>
      </c>
      <c r="J122" s="64">
        <v>345</v>
      </c>
    </row>
    <row r="123" spans="7:10" ht="12.75">
      <c r="G123" s="89"/>
      <c r="H123" s="64"/>
      <c r="I123" s="89"/>
      <c r="J123" s="64"/>
    </row>
    <row r="124" spans="2:10" ht="12.75">
      <c r="B124" t="s">
        <v>141</v>
      </c>
      <c r="G124" s="89">
        <v>0</v>
      </c>
      <c r="H124" s="64">
        <v>0</v>
      </c>
      <c r="I124" s="89">
        <v>0</v>
      </c>
      <c r="J124" s="64">
        <v>0</v>
      </c>
    </row>
    <row r="125" spans="7:10" ht="12.75">
      <c r="G125" s="89"/>
      <c r="H125" s="64"/>
      <c r="I125" s="89"/>
      <c r="J125" s="64"/>
    </row>
    <row r="126" spans="2:10" ht="12.75">
      <c r="B126" t="s">
        <v>32</v>
      </c>
      <c r="G126" s="90">
        <f>SUM(G120:G124)</f>
        <v>-948</v>
      </c>
      <c r="H126" s="87">
        <f>SUM(H120:H124)</f>
        <v>1134</v>
      </c>
      <c r="I126" s="90">
        <f>SUM(I120:I124)</f>
        <v>-948</v>
      </c>
      <c r="J126" s="87">
        <f>SUM(J120:J124)</f>
        <v>1134</v>
      </c>
    </row>
    <row r="128" spans="1:10" ht="12.75">
      <c r="A128" s="75"/>
      <c r="B128" s="131" t="s">
        <v>142</v>
      </c>
      <c r="C128" s="132"/>
      <c r="D128" s="132"/>
      <c r="E128" s="132"/>
      <c r="F128" s="132"/>
      <c r="G128" s="132"/>
      <c r="H128" s="132"/>
      <c r="I128" s="132"/>
      <c r="J128" s="132"/>
    </row>
    <row r="129" spans="2:10" ht="12.75">
      <c r="B129" s="132"/>
      <c r="C129" s="132"/>
      <c r="D129" s="132"/>
      <c r="E129" s="132"/>
      <c r="F129" s="132"/>
      <c r="G129" s="132"/>
      <c r="H129" s="132"/>
      <c r="I129" s="132"/>
      <c r="J129" s="132"/>
    </row>
    <row r="130" spans="2:10" ht="12.75">
      <c r="B130" s="132"/>
      <c r="C130" s="132"/>
      <c r="D130" s="132"/>
      <c r="E130" s="132"/>
      <c r="F130" s="132"/>
      <c r="G130" s="132"/>
      <c r="H130" s="132"/>
      <c r="I130" s="132"/>
      <c r="J130" s="132"/>
    </row>
    <row r="132" spans="1:2" ht="12.75">
      <c r="A132" s="75">
        <v>18</v>
      </c>
      <c r="B132" s="75" t="s">
        <v>143</v>
      </c>
    </row>
    <row r="133" spans="2:10" ht="12.75">
      <c r="B133" s="131" t="s">
        <v>144</v>
      </c>
      <c r="C133" s="132"/>
      <c r="D133" s="132"/>
      <c r="E133" s="132"/>
      <c r="F133" s="132"/>
      <c r="G133" s="132"/>
      <c r="H133" s="132"/>
      <c r="I133" s="132"/>
      <c r="J133" s="132"/>
    </row>
    <row r="134" spans="2:10" ht="12.75">
      <c r="B134" s="132"/>
      <c r="C134" s="132"/>
      <c r="D134" s="132"/>
      <c r="E134" s="132"/>
      <c r="F134" s="132"/>
      <c r="G134" s="132"/>
      <c r="H134" s="132"/>
      <c r="I134" s="132"/>
      <c r="J134" s="132"/>
    </row>
    <row r="136" spans="1:2" ht="12.75">
      <c r="A136" s="75">
        <v>19</v>
      </c>
      <c r="B136" s="75" t="s">
        <v>145</v>
      </c>
    </row>
    <row r="137" ht="12.75">
      <c r="B137" s="74" t="s">
        <v>146</v>
      </c>
    </row>
    <row r="139" spans="1:2" ht="12.75">
      <c r="A139" s="75">
        <v>20</v>
      </c>
      <c r="B139" s="75" t="s">
        <v>147</v>
      </c>
    </row>
    <row r="140" ht="12.75">
      <c r="B140" s="74" t="s">
        <v>148</v>
      </c>
    </row>
    <row r="142" spans="1:2" ht="12.75">
      <c r="A142" s="75">
        <v>21</v>
      </c>
      <c r="B142" s="75" t="s">
        <v>149</v>
      </c>
    </row>
    <row r="143" ht="12.75">
      <c r="B143" s="74" t="s">
        <v>150</v>
      </c>
    </row>
    <row r="145" spans="9:10" ht="12.75">
      <c r="I145" s="82" t="s">
        <v>104</v>
      </c>
      <c r="J145" s="91" t="s">
        <v>138</v>
      </c>
    </row>
    <row r="146" spans="9:10" ht="12.75">
      <c r="I146" s="78" t="s">
        <v>139</v>
      </c>
      <c r="J146" s="92" t="s">
        <v>139</v>
      </c>
    </row>
    <row r="147" ht="12.75">
      <c r="B147" s="93" t="s">
        <v>151</v>
      </c>
    </row>
    <row r="148" ht="12.75">
      <c r="B148" s="93" t="s">
        <v>152</v>
      </c>
    </row>
    <row r="149" spans="2:10" ht="12.75">
      <c r="B149" t="s">
        <v>153</v>
      </c>
      <c r="I149" s="64">
        <v>8007</v>
      </c>
      <c r="J149" s="64">
        <v>5771</v>
      </c>
    </row>
    <row r="150" spans="2:10" ht="12.75">
      <c r="B150" t="s">
        <v>154</v>
      </c>
      <c r="I150" s="83">
        <v>12633</v>
      </c>
      <c r="J150" s="83">
        <v>7384</v>
      </c>
    </row>
    <row r="151" spans="9:10" ht="12.75">
      <c r="I151" s="64">
        <f>SUM(I149:I150)</f>
        <v>20640</v>
      </c>
      <c r="J151" s="64">
        <f>SUM(J149:J150)</f>
        <v>13155</v>
      </c>
    </row>
    <row r="152" spans="9:10" ht="12.75">
      <c r="I152" s="64"/>
      <c r="J152" s="64"/>
    </row>
    <row r="153" spans="2:10" ht="12.75">
      <c r="B153" s="93" t="s">
        <v>155</v>
      </c>
      <c r="I153" s="64"/>
      <c r="J153" s="64"/>
    </row>
    <row r="154" spans="2:10" ht="12.75">
      <c r="B154" t="s">
        <v>153</v>
      </c>
      <c r="I154" s="64">
        <v>14327</v>
      </c>
      <c r="J154" s="64">
        <v>13288</v>
      </c>
    </row>
    <row r="155" spans="2:10" ht="12.75">
      <c r="B155" t="s">
        <v>154</v>
      </c>
      <c r="I155" s="83">
        <v>41950</v>
      </c>
      <c r="J155" s="83">
        <v>41282</v>
      </c>
    </row>
    <row r="156" spans="9:10" ht="12.75">
      <c r="I156" s="64">
        <f>SUM(I154:I155)</f>
        <v>56277</v>
      </c>
      <c r="J156" s="64">
        <f>SUM(J154:J155)</f>
        <v>54570</v>
      </c>
    </row>
    <row r="157" spans="9:10" ht="12.75">
      <c r="I157" s="83"/>
      <c r="J157" s="83"/>
    </row>
    <row r="158" spans="9:10" ht="12.75">
      <c r="I158" s="64">
        <f>+I151+I156</f>
        <v>76917</v>
      </c>
      <c r="J158" s="64">
        <f>+J151+J156</f>
        <v>67725</v>
      </c>
    </row>
    <row r="160" ht="12.75">
      <c r="B160" s="93" t="s">
        <v>156</v>
      </c>
    </row>
    <row r="161" spans="2:10" ht="12.75">
      <c r="B161" s="93" t="s">
        <v>152</v>
      </c>
      <c r="I161" s="64">
        <v>1466</v>
      </c>
      <c r="J161" s="64">
        <v>4928</v>
      </c>
    </row>
    <row r="162" spans="2:10" ht="12.75">
      <c r="B162" s="93" t="s">
        <v>155</v>
      </c>
      <c r="I162" s="83">
        <v>349</v>
      </c>
      <c r="J162" s="83">
        <v>825</v>
      </c>
    </row>
    <row r="163" spans="9:10" ht="12.75">
      <c r="I163" s="64">
        <f>SUM(I161:I162)</f>
        <v>1815</v>
      </c>
      <c r="J163" s="64">
        <f>SUM(J161:J162)</f>
        <v>5753</v>
      </c>
    </row>
    <row r="164" spans="9:10" ht="12.75">
      <c r="I164" s="64"/>
      <c r="J164" s="64"/>
    </row>
    <row r="165" spans="9:10" ht="13.5" thickBot="1">
      <c r="I165" s="94">
        <f>+I158+I163</f>
        <v>78732</v>
      </c>
      <c r="J165" s="94">
        <f>+J158+J163</f>
        <v>73478</v>
      </c>
    </row>
    <row r="166" ht="13.5" thickTop="1"/>
    <row r="167" spans="1:2" ht="12.75">
      <c r="A167" s="75">
        <v>22</v>
      </c>
      <c r="B167" s="75" t="s">
        <v>157</v>
      </c>
    </row>
    <row r="168" spans="2:10" ht="12.75">
      <c r="B168" s="131" t="s">
        <v>158</v>
      </c>
      <c r="C168" s="132"/>
      <c r="D168" s="132"/>
      <c r="E168" s="132"/>
      <c r="F168" s="132"/>
      <c r="G168" s="132"/>
      <c r="H168" s="132"/>
      <c r="I168" s="132"/>
      <c r="J168" s="132"/>
    </row>
    <row r="169" spans="2:10" ht="12.75">
      <c r="B169" s="132"/>
      <c r="C169" s="132"/>
      <c r="D169" s="132"/>
      <c r="E169" s="132"/>
      <c r="F169" s="132"/>
      <c r="G169" s="132"/>
      <c r="H169" s="132"/>
      <c r="I169" s="132"/>
      <c r="J169" s="132"/>
    </row>
    <row r="171" spans="1:2" ht="12.75">
      <c r="A171" s="75">
        <v>23</v>
      </c>
      <c r="B171" s="75" t="s">
        <v>159</v>
      </c>
    </row>
    <row r="172" spans="2:10" ht="12.75">
      <c r="B172" s="131" t="s">
        <v>160</v>
      </c>
      <c r="C172" s="132"/>
      <c r="D172" s="132"/>
      <c r="E172" s="132"/>
      <c r="F172" s="132"/>
      <c r="G172" s="132"/>
      <c r="H172" s="132"/>
      <c r="I172" s="132"/>
      <c r="J172" s="132"/>
    </row>
    <row r="173" spans="2:10" ht="12.75">
      <c r="B173" s="132"/>
      <c r="C173" s="132"/>
      <c r="D173" s="132"/>
      <c r="E173" s="132"/>
      <c r="F173" s="132"/>
      <c r="G173" s="132"/>
      <c r="H173" s="132"/>
      <c r="I173" s="132"/>
      <c r="J173" s="132"/>
    </row>
    <row r="174" spans="2:10" ht="12.75">
      <c r="B174" s="132"/>
      <c r="C174" s="132"/>
      <c r="D174" s="132"/>
      <c r="E174" s="132"/>
      <c r="F174" s="132"/>
      <c r="G174" s="132"/>
      <c r="H174" s="132"/>
      <c r="I174" s="132"/>
      <c r="J174" s="132"/>
    </row>
    <row r="175" spans="2:10" ht="12.75">
      <c r="B175" s="132"/>
      <c r="C175" s="132"/>
      <c r="D175" s="132"/>
      <c r="E175" s="132"/>
      <c r="F175" s="132"/>
      <c r="G175" s="132"/>
      <c r="H175" s="132"/>
      <c r="I175" s="132"/>
      <c r="J175" s="132"/>
    </row>
    <row r="177" spans="1:2" ht="12.75">
      <c r="A177" s="75">
        <v>24</v>
      </c>
      <c r="B177" s="75" t="s">
        <v>161</v>
      </c>
    </row>
    <row r="178" spans="2:10" ht="12.75">
      <c r="B178" s="131" t="s">
        <v>162</v>
      </c>
      <c r="C178" s="132"/>
      <c r="D178" s="132"/>
      <c r="E178" s="132"/>
      <c r="F178" s="132"/>
      <c r="G178" s="132"/>
      <c r="H178" s="132"/>
      <c r="I178" s="132"/>
      <c r="J178" s="132"/>
    </row>
    <row r="179" spans="2:10" ht="12.75">
      <c r="B179" s="132"/>
      <c r="C179" s="132"/>
      <c r="D179" s="132"/>
      <c r="E179" s="132"/>
      <c r="F179" s="132"/>
      <c r="G179" s="132"/>
      <c r="H179" s="132"/>
      <c r="I179" s="132"/>
      <c r="J179" s="132"/>
    </row>
    <row r="181" spans="1:2" ht="12.75">
      <c r="A181" s="75">
        <v>25</v>
      </c>
      <c r="B181" s="75" t="s">
        <v>163</v>
      </c>
    </row>
    <row r="182" spans="2:10" ht="12.75">
      <c r="B182" s="131" t="s">
        <v>164</v>
      </c>
      <c r="C182" s="132"/>
      <c r="D182" s="132"/>
      <c r="E182" s="132"/>
      <c r="F182" s="132"/>
      <c r="G182" s="132"/>
      <c r="H182" s="132"/>
      <c r="I182" s="132"/>
      <c r="J182" s="132"/>
    </row>
    <row r="183" spans="2:10" ht="12.75">
      <c r="B183" s="132"/>
      <c r="C183" s="132"/>
      <c r="D183" s="132"/>
      <c r="E183" s="132"/>
      <c r="F183" s="132"/>
      <c r="G183" s="132"/>
      <c r="H183" s="132"/>
      <c r="I183" s="132"/>
      <c r="J183" s="132"/>
    </row>
    <row r="185" spans="7:10" ht="12.75">
      <c r="G185" s="75" t="s">
        <v>165</v>
      </c>
      <c r="H185" s="75" t="s">
        <v>166</v>
      </c>
      <c r="I185" s="75" t="s">
        <v>165</v>
      </c>
      <c r="J185" s="75" t="s">
        <v>1</v>
      </c>
    </row>
    <row r="186" spans="7:10" ht="12.75">
      <c r="G186" s="75" t="s">
        <v>134</v>
      </c>
      <c r="H186" s="75" t="s">
        <v>0</v>
      </c>
      <c r="I186" s="75" t="s">
        <v>135</v>
      </c>
      <c r="J186" s="75" t="s">
        <v>135</v>
      </c>
    </row>
    <row r="187" spans="7:10" ht="12.75">
      <c r="G187" s="75" t="s">
        <v>133</v>
      </c>
      <c r="H187" s="75" t="s">
        <v>136</v>
      </c>
      <c r="I187" s="75" t="s">
        <v>133</v>
      </c>
      <c r="J187" s="75" t="s">
        <v>167</v>
      </c>
    </row>
    <row r="188" spans="7:10" ht="12.75">
      <c r="G188" s="75" t="s">
        <v>54</v>
      </c>
      <c r="H188" s="75" t="s">
        <v>137</v>
      </c>
      <c r="I188" s="75" t="s">
        <v>54</v>
      </c>
      <c r="J188" s="75" t="s">
        <v>137</v>
      </c>
    </row>
    <row r="189" spans="7:10" ht="12.75">
      <c r="G189" s="95" t="s">
        <v>104</v>
      </c>
      <c r="H189" s="95" t="s">
        <v>104</v>
      </c>
      <c r="I189" s="95" t="s">
        <v>138</v>
      </c>
      <c r="J189" s="95" t="s">
        <v>138</v>
      </c>
    </row>
    <row r="191" spans="2:10" ht="12.75">
      <c r="B191" t="s">
        <v>168</v>
      </c>
      <c r="G191" s="83">
        <v>-2345</v>
      </c>
      <c r="H191" s="83">
        <f>+G191</f>
        <v>-2345</v>
      </c>
      <c r="I191" s="83">
        <v>1950</v>
      </c>
      <c r="J191" s="83">
        <f>+I191</f>
        <v>1950</v>
      </c>
    </row>
    <row r="193" spans="2:10" ht="12.75">
      <c r="B193" t="s">
        <v>169</v>
      </c>
      <c r="G193" s="83">
        <v>60911250</v>
      </c>
      <c r="H193" s="83">
        <f>+G193</f>
        <v>60911250</v>
      </c>
      <c r="I193" s="83">
        <v>60911250</v>
      </c>
      <c r="J193" s="83">
        <f>+I193</f>
        <v>60911250</v>
      </c>
    </row>
    <row r="195" spans="2:10" ht="12.75">
      <c r="B195" t="s">
        <v>170</v>
      </c>
      <c r="G195" s="96">
        <v>-3.85</v>
      </c>
      <c r="H195" s="96">
        <f>+G195</f>
        <v>-3.85</v>
      </c>
      <c r="I195" s="97">
        <v>3.2</v>
      </c>
      <c r="J195" s="97">
        <f>+I195</f>
        <v>3.2</v>
      </c>
    </row>
    <row r="198" ht="12.75">
      <c r="A198" t="s">
        <v>171</v>
      </c>
    </row>
    <row r="201" ht="12.75">
      <c r="A201" t="s">
        <v>172</v>
      </c>
    </row>
    <row r="202" ht="12.75">
      <c r="A202" t="s">
        <v>173</v>
      </c>
    </row>
    <row r="204" ht="12.75">
      <c r="A204" t="s">
        <v>174</v>
      </c>
    </row>
    <row r="206" ht="12.75">
      <c r="A206" t="s">
        <v>175</v>
      </c>
    </row>
  </sheetData>
  <mergeCells count="23">
    <mergeCell ref="B178:J179"/>
    <mergeCell ref="B182:J183"/>
    <mergeCell ref="B128:J130"/>
    <mergeCell ref="B133:J134"/>
    <mergeCell ref="B168:J169"/>
    <mergeCell ref="B172:J175"/>
    <mergeCell ref="B9:J12"/>
    <mergeCell ref="B17:J19"/>
    <mergeCell ref="B14:J15"/>
    <mergeCell ref="B90:J91"/>
    <mergeCell ref="B27:J28"/>
    <mergeCell ref="B29:J30"/>
    <mergeCell ref="B32:J33"/>
    <mergeCell ref="B34:J35"/>
    <mergeCell ref="B75:J76"/>
    <mergeCell ref="B38:J41"/>
    <mergeCell ref="B105:J106"/>
    <mergeCell ref="G112:H112"/>
    <mergeCell ref="I112:J112"/>
    <mergeCell ref="B79:J80"/>
    <mergeCell ref="B83:J84"/>
    <mergeCell ref="B94:J97"/>
    <mergeCell ref="B100:J102"/>
  </mergeCells>
  <printOptions gridLines="1"/>
  <pageMargins left="0.748031496062992" right="0.511811023622047" top="0.748031496062992" bottom="0.748031496062992" header="0.511811023622047" footer="0.433070866141732"/>
  <pageSetup horizontalDpi="600" verticalDpi="600" orientation="portrait" paperSize="9" r:id="rId1"/>
  <headerFooter alignWithMargins="0">
    <oddFooter>&amp;L&amp;8Filename: &amp;F;
Worksheet: &amp;A&amp;C&amp;8Page &amp;P of &amp;N&amp;R&amp;8Printed: &amp;D &amp;T</oddFooter>
  </headerFooter>
</worksheet>
</file>

<file path=xl/worksheets/sheet3.xml><?xml version="1.0" encoding="utf-8"?>
<worksheet xmlns="http://schemas.openxmlformats.org/spreadsheetml/2006/main" xmlns:r="http://schemas.openxmlformats.org/officeDocument/2006/relationships">
  <sheetPr codeName="Sheet4"/>
  <dimension ref="A4:L83"/>
  <sheetViews>
    <sheetView showGridLines="0" zoomScale="75" zoomScaleNormal="75" workbookViewId="0" topLeftCell="A35">
      <selection activeCell="H39" sqref="H39"/>
    </sheetView>
  </sheetViews>
  <sheetFormatPr defaultColWidth="9.140625" defaultRowHeight="12.75" outlineLevelRow="1"/>
  <cols>
    <col min="1" max="1" width="3.00390625" style="1" customWidth="1"/>
    <col min="2" max="2" width="2.57421875" style="1" customWidth="1"/>
    <col min="3" max="3" width="9.140625" style="1" customWidth="1"/>
    <col min="4" max="4" width="8.140625" style="1" customWidth="1"/>
    <col min="5" max="5" width="9.140625" style="1" customWidth="1"/>
    <col min="6" max="6" width="10.57421875" style="1" customWidth="1"/>
    <col min="7" max="7" width="5.421875" style="1" customWidth="1"/>
    <col min="8" max="8" width="10.57421875" style="1" customWidth="1"/>
    <col min="9" max="9" width="5.421875" style="1" customWidth="1"/>
    <col min="10" max="10" width="10.57421875" style="1" customWidth="1"/>
    <col min="11" max="11" width="5.421875" style="1" customWidth="1"/>
    <col min="12" max="16384" width="9.140625" style="1" customWidth="1"/>
  </cols>
  <sheetData>
    <row r="1" ht="12.75"/>
    <row r="2" ht="12.75"/>
    <row r="3" ht="12.75"/>
    <row r="4" spans="1:11" ht="16.5" customHeight="1">
      <c r="A4" s="138" t="s">
        <v>185</v>
      </c>
      <c r="B4" s="138"/>
      <c r="C4" s="138"/>
      <c r="D4" s="138"/>
      <c r="E4" s="138"/>
      <c r="F4" s="138"/>
      <c r="G4" s="138"/>
      <c r="H4" s="138"/>
      <c r="I4" s="138"/>
      <c r="J4" s="138"/>
      <c r="K4" s="138"/>
    </row>
    <row r="5" ht="16.5" customHeight="1"/>
    <row r="6" spans="1:11" ht="16.5" customHeight="1">
      <c r="A6" s="137" t="s">
        <v>262</v>
      </c>
      <c r="B6" s="137"/>
      <c r="C6" s="137"/>
      <c r="D6" s="137"/>
      <c r="E6" s="137"/>
      <c r="F6" s="137"/>
      <c r="G6" s="137"/>
      <c r="H6" s="137"/>
      <c r="I6" s="137"/>
      <c r="J6" s="137"/>
      <c r="K6" s="137"/>
    </row>
    <row r="7" spans="1:11" ht="14.25">
      <c r="A7" s="137" t="s">
        <v>276</v>
      </c>
      <c r="B7" s="137"/>
      <c r="C7" s="137"/>
      <c r="D7" s="137"/>
      <c r="E7" s="137"/>
      <c r="F7" s="137"/>
      <c r="G7" s="137"/>
      <c r="H7" s="137"/>
      <c r="I7" s="137"/>
      <c r="J7" s="137"/>
      <c r="K7" s="137"/>
    </row>
    <row r="8" spans="1:11" ht="15">
      <c r="A8" s="139"/>
      <c r="B8" s="139"/>
      <c r="C8" s="139"/>
      <c r="D8" s="139"/>
      <c r="E8" s="139"/>
      <c r="F8" s="139"/>
      <c r="G8" s="139"/>
      <c r="H8" s="139"/>
      <c r="I8" s="139"/>
      <c r="J8" s="139"/>
      <c r="K8" s="139"/>
    </row>
    <row r="9" spans="8:12" ht="15">
      <c r="H9" s="18" t="s">
        <v>21</v>
      </c>
      <c r="I9" s="2"/>
      <c r="J9" s="126" t="s">
        <v>76</v>
      </c>
      <c r="K9" s="12"/>
      <c r="L9" s="11"/>
    </row>
    <row r="10" spans="8:12" ht="15">
      <c r="H10" s="108" t="s">
        <v>277</v>
      </c>
      <c r="I10" s="2"/>
      <c r="J10" s="127" t="s">
        <v>256</v>
      </c>
      <c r="K10" s="12"/>
      <c r="L10" s="11"/>
    </row>
    <row r="11" spans="8:11" ht="15">
      <c r="H11" s="10" t="s">
        <v>20</v>
      </c>
      <c r="I11" s="2"/>
      <c r="J11" s="128" t="s">
        <v>20</v>
      </c>
      <c r="K11" s="2"/>
    </row>
    <row r="12" spans="2:11" ht="15">
      <c r="B12" s="11" t="s">
        <v>188</v>
      </c>
      <c r="H12" s="2"/>
      <c r="I12" s="2"/>
      <c r="J12" s="128"/>
      <c r="K12" s="2"/>
    </row>
    <row r="13" spans="2:11" ht="15">
      <c r="B13" s="11" t="s">
        <v>189</v>
      </c>
      <c r="H13" s="2"/>
      <c r="I13" s="2"/>
      <c r="J13" s="9"/>
      <c r="K13" s="2"/>
    </row>
    <row r="14" spans="2:11" ht="15">
      <c r="B14" s="12" t="s">
        <v>34</v>
      </c>
      <c r="C14" s="11"/>
      <c r="D14" s="11"/>
      <c r="E14" s="11"/>
      <c r="H14" s="14">
        <v>161152</v>
      </c>
      <c r="I14" s="2"/>
      <c r="J14" s="21">
        <v>170631</v>
      </c>
      <c r="K14" s="14"/>
    </row>
    <row r="15" spans="2:11" ht="15">
      <c r="B15" s="12" t="s">
        <v>190</v>
      </c>
      <c r="C15" s="11"/>
      <c r="D15" s="11"/>
      <c r="E15" s="11"/>
      <c r="H15" s="14">
        <v>46</v>
      </c>
      <c r="I15" s="2"/>
      <c r="J15" s="21">
        <v>125</v>
      </c>
      <c r="K15" s="14"/>
    </row>
    <row r="16" spans="2:11" ht="15">
      <c r="B16" s="12" t="s">
        <v>186</v>
      </c>
      <c r="C16" s="11"/>
      <c r="D16" s="11"/>
      <c r="E16" s="11"/>
      <c r="H16" s="14">
        <v>9465</v>
      </c>
      <c r="I16" s="2"/>
      <c r="J16" s="21">
        <v>9707</v>
      </c>
      <c r="K16" s="14"/>
    </row>
    <row r="17" spans="2:11" ht="15">
      <c r="B17" s="12" t="s">
        <v>191</v>
      </c>
      <c r="H17" s="15">
        <v>5252</v>
      </c>
      <c r="I17" s="2"/>
      <c r="J17" s="60">
        <v>5186</v>
      </c>
      <c r="K17" s="14"/>
    </row>
    <row r="18" spans="2:11" ht="15">
      <c r="B18" s="12"/>
      <c r="H18" s="20"/>
      <c r="I18" s="2"/>
      <c r="J18" s="99"/>
      <c r="K18" s="14"/>
    </row>
    <row r="19" spans="2:11" ht="15">
      <c r="B19" s="12"/>
      <c r="H19" s="15">
        <f>SUM(H14:H17)</f>
        <v>175915</v>
      </c>
      <c r="I19" s="2"/>
      <c r="J19" s="60">
        <f>SUM(J14:J17)</f>
        <v>185649</v>
      </c>
      <c r="K19" s="14"/>
    </row>
    <row r="20" spans="2:11" ht="15">
      <c r="B20" s="2"/>
      <c r="H20" s="14"/>
      <c r="I20" s="2"/>
      <c r="J20" s="21"/>
      <c r="K20" s="14"/>
    </row>
    <row r="21" spans="2:11" ht="15">
      <c r="B21" s="12" t="s">
        <v>12</v>
      </c>
      <c r="C21" s="11"/>
      <c r="D21" s="11"/>
      <c r="H21" s="14"/>
      <c r="I21" s="2"/>
      <c r="J21" s="21"/>
      <c r="K21" s="14"/>
    </row>
    <row r="22" spans="2:11" ht="15">
      <c r="B22" s="2"/>
      <c r="C22" s="2" t="s">
        <v>13</v>
      </c>
      <c r="H22" s="20">
        <v>63499</v>
      </c>
      <c r="I22" s="2"/>
      <c r="J22" s="99">
        <v>60970</v>
      </c>
      <c r="K22" s="14"/>
    </row>
    <row r="23" spans="2:11" ht="15">
      <c r="B23" s="2"/>
      <c r="C23" s="2" t="s">
        <v>68</v>
      </c>
      <c r="H23" s="20">
        <v>30376</v>
      </c>
      <c r="I23" s="2"/>
      <c r="J23" s="99">
        <v>24146</v>
      </c>
      <c r="K23" s="14"/>
    </row>
    <row r="24" spans="2:11" ht="15">
      <c r="B24" s="2"/>
      <c r="C24" s="2" t="s">
        <v>67</v>
      </c>
      <c r="H24" s="20">
        <v>6893</v>
      </c>
      <c r="I24" s="2"/>
      <c r="J24" s="99">
        <v>10848</v>
      </c>
      <c r="K24" s="14"/>
    </row>
    <row r="25" spans="2:11" ht="15">
      <c r="B25" s="2"/>
      <c r="C25" s="2" t="s">
        <v>23</v>
      </c>
      <c r="H25" s="20">
        <v>269</v>
      </c>
      <c r="I25" s="2"/>
      <c r="J25" s="99">
        <v>225</v>
      </c>
      <c r="K25" s="14"/>
    </row>
    <row r="26" spans="2:11" ht="15">
      <c r="B26" s="2"/>
      <c r="C26" s="2" t="s">
        <v>192</v>
      </c>
      <c r="H26" s="20">
        <v>65</v>
      </c>
      <c r="I26" s="2"/>
      <c r="J26" s="99">
        <v>65</v>
      </c>
      <c r="K26" s="14"/>
    </row>
    <row r="27" spans="2:11" ht="15">
      <c r="B27" s="2"/>
      <c r="C27" s="2" t="s">
        <v>14</v>
      </c>
      <c r="H27" s="20">
        <v>1697</v>
      </c>
      <c r="I27" s="2"/>
      <c r="J27" s="99">
        <v>1600</v>
      </c>
      <c r="K27" s="14"/>
    </row>
    <row r="28" spans="2:11" ht="14.25" customHeight="1">
      <c r="B28" s="2"/>
      <c r="C28" s="2"/>
      <c r="H28" s="109"/>
      <c r="I28" s="2"/>
      <c r="J28" s="109"/>
      <c r="K28" s="21"/>
    </row>
    <row r="29" spans="2:11" ht="14.25" customHeight="1">
      <c r="B29" s="2"/>
      <c r="C29" s="2"/>
      <c r="H29" s="99">
        <f>SUM(H22:H27)</f>
        <v>102799</v>
      </c>
      <c r="I29" s="2"/>
      <c r="J29" s="99">
        <f>SUM(J22:J27)</f>
        <v>97854</v>
      </c>
      <c r="K29" s="21"/>
    </row>
    <row r="30" spans="2:11" ht="15">
      <c r="B30" s="2"/>
      <c r="C30" s="2" t="s">
        <v>259</v>
      </c>
      <c r="H30" s="15">
        <v>500</v>
      </c>
      <c r="I30" s="71"/>
      <c r="J30" s="60">
        <v>6770</v>
      </c>
      <c r="K30" s="14"/>
    </row>
    <row r="31" spans="2:11" ht="14.25" customHeight="1">
      <c r="B31" s="2"/>
      <c r="C31" s="2"/>
      <c r="H31" s="99"/>
      <c r="I31" s="2"/>
      <c r="J31" s="99"/>
      <c r="K31" s="21"/>
    </row>
    <row r="32" spans="2:11" ht="15.75" thickBot="1">
      <c r="B32" s="12" t="s">
        <v>193</v>
      </c>
      <c r="C32" s="2"/>
      <c r="H32" s="110">
        <f>+H19+H29+H30</f>
        <v>279214</v>
      </c>
      <c r="I32" s="2"/>
      <c r="J32" s="110">
        <f>+J19+J29+J30</f>
        <v>290273</v>
      </c>
      <c r="K32" s="21"/>
    </row>
    <row r="33" spans="2:11" ht="15.75" thickTop="1">
      <c r="B33" s="12"/>
      <c r="C33" s="2"/>
      <c r="H33" s="99"/>
      <c r="I33" s="2"/>
      <c r="J33" s="99"/>
      <c r="K33" s="21"/>
    </row>
    <row r="34" spans="2:11" ht="15">
      <c r="B34" s="2"/>
      <c r="C34" s="2"/>
      <c r="H34" s="20"/>
      <c r="I34" s="2"/>
      <c r="J34" s="99"/>
      <c r="K34" s="14"/>
    </row>
    <row r="35" spans="2:11" ht="15">
      <c r="B35" s="12" t="s">
        <v>194</v>
      </c>
      <c r="C35" s="2"/>
      <c r="H35" s="20"/>
      <c r="I35" s="2"/>
      <c r="J35" s="99"/>
      <c r="K35" s="14"/>
    </row>
    <row r="36" spans="2:11" ht="15">
      <c r="B36" s="12" t="s">
        <v>195</v>
      </c>
      <c r="C36" s="2"/>
      <c r="H36" s="14"/>
      <c r="I36" s="2"/>
      <c r="J36" s="21"/>
      <c r="K36" s="14"/>
    </row>
    <row r="37" spans="2:11" ht="15">
      <c r="B37" s="2" t="s">
        <v>16</v>
      </c>
      <c r="C37" s="12"/>
      <c r="D37" s="11"/>
      <c r="H37" s="14">
        <v>60911</v>
      </c>
      <c r="I37" s="2"/>
      <c r="J37" s="21">
        <v>60911</v>
      </c>
      <c r="K37" s="14"/>
    </row>
    <row r="38" spans="2:12" ht="15">
      <c r="B38" s="2" t="s">
        <v>17</v>
      </c>
      <c r="C38" s="12"/>
      <c r="D38" s="11"/>
      <c r="H38" s="60">
        <f>919+27221+42015-806</f>
        <v>69349</v>
      </c>
      <c r="I38" s="2"/>
      <c r="J38" s="60">
        <f>918+27221+39463-806</f>
        <v>66796</v>
      </c>
      <c r="K38" s="72"/>
      <c r="L38" s="111"/>
    </row>
    <row r="39" spans="2:12" ht="15">
      <c r="B39" s="2"/>
      <c r="C39" s="12"/>
      <c r="D39" s="11"/>
      <c r="H39" s="99"/>
      <c r="I39" s="2"/>
      <c r="J39" s="99"/>
      <c r="K39" s="2"/>
      <c r="L39" s="111"/>
    </row>
    <row r="40" spans="2:11" s="7" customFormat="1" ht="14.25" customHeight="1">
      <c r="B40" s="2"/>
      <c r="C40" s="12"/>
      <c r="D40" s="112"/>
      <c r="H40" s="21">
        <f>+H38+H37</f>
        <v>130260</v>
      </c>
      <c r="I40" s="2"/>
      <c r="J40" s="21">
        <f>+J38+J37</f>
        <v>127707</v>
      </c>
      <c r="K40" s="2"/>
    </row>
    <row r="41" spans="2:11" s="7" customFormat="1" ht="1.5" customHeight="1" hidden="1" thickBot="1">
      <c r="B41" s="12"/>
      <c r="C41" s="12"/>
      <c r="D41" s="112"/>
      <c r="H41" s="21"/>
      <c r="I41" s="2"/>
      <c r="J41" s="21"/>
      <c r="K41" s="2"/>
    </row>
    <row r="42" spans="2:11" ht="15">
      <c r="B42" s="12" t="s">
        <v>18</v>
      </c>
      <c r="C42" s="12"/>
      <c r="D42" s="11"/>
      <c r="H42" s="60">
        <v>0</v>
      </c>
      <c r="I42" s="2"/>
      <c r="J42" s="60">
        <v>1490</v>
      </c>
      <c r="K42" s="2"/>
    </row>
    <row r="43" spans="2:11" ht="15">
      <c r="B43" s="12"/>
      <c r="C43" s="12"/>
      <c r="D43" s="11"/>
      <c r="H43" s="14"/>
      <c r="I43" s="2"/>
      <c r="J43" s="21"/>
      <c r="K43" s="2"/>
    </row>
    <row r="44" spans="2:11" ht="15">
      <c r="B44" s="12" t="s">
        <v>196</v>
      </c>
      <c r="C44" s="12"/>
      <c r="D44" s="11"/>
      <c r="H44" s="15">
        <f>SUM(H40:H42)</f>
        <v>130260</v>
      </c>
      <c r="I44" s="2"/>
      <c r="J44" s="60">
        <f>SUM(J40:J42)</f>
        <v>129197</v>
      </c>
      <c r="K44" s="2"/>
    </row>
    <row r="45" spans="2:11" ht="15">
      <c r="B45" s="12"/>
      <c r="C45" s="12"/>
      <c r="D45" s="11"/>
      <c r="H45" s="14"/>
      <c r="I45" s="2"/>
      <c r="J45" s="21"/>
      <c r="K45" s="2"/>
    </row>
    <row r="46" spans="2:11" ht="15">
      <c r="B46" s="12" t="s">
        <v>197</v>
      </c>
      <c r="C46" s="12"/>
      <c r="D46" s="11"/>
      <c r="H46" s="14"/>
      <c r="I46" s="2"/>
      <c r="J46" s="21"/>
      <c r="K46" s="2"/>
    </row>
    <row r="47" spans="2:11" ht="15">
      <c r="B47" s="2" t="s">
        <v>198</v>
      </c>
      <c r="C47" s="12"/>
      <c r="D47" s="11"/>
      <c r="H47" s="14">
        <v>5427</v>
      </c>
      <c r="I47" s="2"/>
      <c r="J47" s="21">
        <v>6191</v>
      </c>
      <c r="K47" s="2"/>
    </row>
    <row r="48" spans="2:11" ht="15">
      <c r="B48" s="2" t="s">
        <v>24</v>
      </c>
      <c r="C48" s="2"/>
      <c r="H48" s="15">
        <v>13828</v>
      </c>
      <c r="I48" s="2"/>
      <c r="J48" s="60">
        <v>14471</v>
      </c>
      <c r="K48" s="2"/>
    </row>
    <row r="49" spans="2:11" ht="15">
      <c r="B49" s="2"/>
      <c r="C49" s="2"/>
      <c r="H49" s="20"/>
      <c r="I49" s="2"/>
      <c r="J49" s="99"/>
      <c r="K49" s="2"/>
    </row>
    <row r="50" spans="2:11" ht="15">
      <c r="B50" s="12" t="s">
        <v>199</v>
      </c>
      <c r="C50" s="2"/>
      <c r="H50" s="15">
        <f>SUM(H47:H48)</f>
        <v>19255</v>
      </c>
      <c r="I50" s="2"/>
      <c r="J50" s="60">
        <f>SUM(J47:J48)</f>
        <v>20662</v>
      </c>
      <c r="K50" s="2"/>
    </row>
    <row r="51" spans="2:11" ht="15">
      <c r="B51" s="2"/>
      <c r="C51" s="2"/>
      <c r="H51" s="20"/>
      <c r="I51" s="2"/>
      <c r="J51" s="99"/>
      <c r="K51" s="2"/>
    </row>
    <row r="52" spans="2:11" ht="15">
      <c r="B52" s="12" t="s">
        <v>200</v>
      </c>
      <c r="C52" s="2"/>
      <c r="H52" s="20"/>
      <c r="I52" s="2"/>
      <c r="J52" s="99"/>
      <c r="K52" s="2"/>
    </row>
    <row r="53" spans="2:11" ht="15">
      <c r="B53" s="2" t="s">
        <v>69</v>
      </c>
      <c r="C53" s="2"/>
      <c r="H53" s="99">
        <v>16025</v>
      </c>
      <c r="I53" s="2"/>
      <c r="J53" s="99">
        <v>29013</v>
      </c>
      <c r="K53" s="2"/>
    </row>
    <row r="54" spans="2:11" ht="15">
      <c r="B54" s="2" t="s">
        <v>70</v>
      </c>
      <c r="C54" s="2"/>
      <c r="H54" s="99">
        <v>4393</v>
      </c>
      <c r="I54" s="2"/>
      <c r="J54" s="99">
        <v>6784</v>
      </c>
      <c r="K54" s="2"/>
    </row>
    <row r="55" spans="2:11" ht="15">
      <c r="B55" s="2" t="s">
        <v>201</v>
      </c>
      <c r="C55" s="2"/>
      <c r="H55" s="99">
        <v>1</v>
      </c>
      <c r="I55" s="2"/>
      <c r="J55" s="99">
        <v>1</v>
      </c>
      <c r="K55" s="2"/>
    </row>
    <row r="56" spans="2:11" ht="15">
      <c r="B56" s="2" t="s">
        <v>15</v>
      </c>
      <c r="C56" s="2"/>
      <c r="H56" s="99">
        <v>107865</v>
      </c>
      <c r="I56" s="2"/>
      <c r="J56" s="99">
        <v>103475</v>
      </c>
      <c r="K56" s="2"/>
    </row>
    <row r="57" spans="2:11" ht="15" hidden="1" outlineLevel="1">
      <c r="B57" s="2" t="s">
        <v>187</v>
      </c>
      <c r="C57" s="2"/>
      <c r="H57" s="99">
        <f>84-84</f>
        <v>0</v>
      </c>
      <c r="I57" s="2"/>
      <c r="J57" s="99"/>
      <c r="K57" s="2"/>
    </row>
    <row r="58" spans="2:11" ht="15" collapsed="1">
      <c r="B58" s="2" t="s">
        <v>9</v>
      </c>
      <c r="C58" s="2"/>
      <c r="H58" s="60">
        <v>1416</v>
      </c>
      <c r="I58" s="2"/>
      <c r="J58" s="60">
        <v>1141</v>
      </c>
      <c r="K58" s="2"/>
    </row>
    <row r="59" spans="2:11" ht="15">
      <c r="B59" s="2"/>
      <c r="C59" s="2"/>
      <c r="H59" s="99"/>
      <c r="I59" s="2"/>
      <c r="J59" s="99"/>
      <c r="K59" s="2"/>
    </row>
    <row r="60" spans="2:11" ht="15">
      <c r="B60" s="12" t="s">
        <v>202</v>
      </c>
      <c r="C60" s="2"/>
      <c r="H60" s="60">
        <f>SUM(H53:H58)</f>
        <v>129700</v>
      </c>
      <c r="I60" s="2"/>
      <c r="J60" s="60">
        <f>SUM(J53:J58)</f>
        <v>140414</v>
      </c>
      <c r="K60" s="2"/>
    </row>
    <row r="61" spans="2:11" ht="15">
      <c r="B61" s="2"/>
      <c r="C61" s="2"/>
      <c r="H61" s="99"/>
      <c r="I61" s="2"/>
      <c r="J61" s="99"/>
      <c r="K61" s="2"/>
    </row>
    <row r="62" spans="2:11" ht="15">
      <c r="B62" s="2" t="s">
        <v>203</v>
      </c>
      <c r="C62" s="2"/>
      <c r="H62" s="99">
        <f>+H60+H50</f>
        <v>148955</v>
      </c>
      <c r="I62" s="2"/>
      <c r="J62" s="99">
        <f>+J60+J50</f>
        <v>161076</v>
      </c>
      <c r="K62" s="2"/>
    </row>
    <row r="63" spans="2:11" ht="15">
      <c r="B63" s="2"/>
      <c r="C63" s="2"/>
      <c r="H63" s="2"/>
      <c r="I63" s="2"/>
      <c r="J63" s="9"/>
      <c r="K63" s="2"/>
    </row>
    <row r="64" spans="2:11" ht="18.75" customHeight="1" thickBot="1">
      <c r="B64" s="12" t="s">
        <v>204</v>
      </c>
      <c r="C64" s="2"/>
      <c r="H64" s="23">
        <f>+H44+H62</f>
        <v>279215</v>
      </c>
      <c r="I64" s="2"/>
      <c r="J64" s="23">
        <f>+J44+J62</f>
        <v>290273</v>
      </c>
      <c r="K64" s="9"/>
    </row>
    <row r="65" spans="2:11" ht="18.75" customHeight="1" thickTop="1">
      <c r="B65" s="2"/>
      <c r="C65" s="2"/>
      <c r="H65" s="24"/>
      <c r="I65" s="2"/>
      <c r="J65" s="24"/>
      <c r="K65" s="9"/>
    </row>
    <row r="66" spans="2:11" ht="15">
      <c r="B66" s="71" t="s">
        <v>213</v>
      </c>
      <c r="C66" s="8"/>
      <c r="K66" s="2"/>
    </row>
    <row r="67" spans="2:10" ht="15">
      <c r="B67" s="71" t="s">
        <v>264</v>
      </c>
      <c r="C67" s="2"/>
      <c r="H67" s="25">
        <f>(+H40)/H37</f>
        <v>2.1385299863735616</v>
      </c>
      <c r="I67" s="2"/>
      <c r="J67" s="25">
        <f>(J40)/J37</f>
        <v>2.0966163747106434</v>
      </c>
    </row>
    <row r="68" spans="2:10" ht="15">
      <c r="B68" s="2"/>
      <c r="C68" s="2"/>
      <c r="J68" s="25"/>
    </row>
    <row r="69" ht="12.75">
      <c r="B69" s="11" t="s">
        <v>205</v>
      </c>
    </row>
    <row r="70" ht="12.75">
      <c r="B70" s="11" t="s">
        <v>260</v>
      </c>
    </row>
    <row r="71" spans="2:3" ht="15">
      <c r="B71" s="2"/>
      <c r="C71" s="2"/>
    </row>
    <row r="72" spans="2:10" ht="15">
      <c r="B72" s="2"/>
      <c r="C72" s="2"/>
      <c r="J72" s="107" t="s">
        <v>206</v>
      </c>
    </row>
    <row r="73" spans="2:3" ht="15">
      <c r="B73" s="2"/>
      <c r="C73" s="2"/>
    </row>
    <row r="74" spans="3:8" ht="15">
      <c r="C74" s="2"/>
      <c r="H74" s="58">
        <f>H64-H32</f>
        <v>1</v>
      </c>
    </row>
    <row r="75" ht="15">
      <c r="C75" s="2"/>
    </row>
    <row r="76" ht="15">
      <c r="C76" s="2"/>
    </row>
    <row r="77" ht="15">
      <c r="C77" s="2"/>
    </row>
    <row r="78" ht="15">
      <c r="C78" s="2"/>
    </row>
    <row r="79" ht="15">
      <c r="C79" s="2"/>
    </row>
    <row r="80" ht="15">
      <c r="C80" s="2"/>
    </row>
    <row r="81" ht="15">
      <c r="C81" s="2"/>
    </row>
    <row r="82" ht="15">
      <c r="C82" s="2"/>
    </row>
    <row r="83" ht="15">
      <c r="C83" s="2"/>
    </row>
  </sheetData>
  <mergeCells count="4">
    <mergeCell ref="A7:K7"/>
    <mergeCell ref="A8:K8"/>
    <mergeCell ref="A4:K4"/>
    <mergeCell ref="A6:K6"/>
  </mergeCells>
  <printOptions horizontalCentered="1"/>
  <pageMargins left="0.58" right="0.25" top="0.25" bottom="0.25" header="0.5" footer="0.5"/>
  <pageSetup horizontalDpi="180" verticalDpi="180" orientation="portrait" paperSize="9" scale="79" r:id="rId4"/>
  <drawing r:id="rId3"/>
  <legacyDrawing r:id="rId2"/>
</worksheet>
</file>

<file path=xl/worksheets/sheet4.xml><?xml version="1.0" encoding="utf-8"?>
<worksheet xmlns="http://schemas.openxmlformats.org/spreadsheetml/2006/main" xmlns:r="http://schemas.openxmlformats.org/officeDocument/2006/relationships">
  <sheetPr codeName="Sheet5"/>
  <dimension ref="A4:X60"/>
  <sheetViews>
    <sheetView showGridLines="0" zoomScale="75" zoomScaleNormal="75" workbookViewId="0" topLeftCell="A40">
      <selection activeCell="X59" sqref="X59"/>
    </sheetView>
  </sheetViews>
  <sheetFormatPr defaultColWidth="9.140625" defaultRowHeight="12.75" outlineLevelCol="1"/>
  <cols>
    <col min="1" max="2" width="4.00390625" style="1" customWidth="1"/>
    <col min="3" max="3" width="36.57421875" style="1" customWidth="1"/>
    <col min="4" max="4" width="1.7109375" style="1" customWidth="1"/>
    <col min="5" max="5" width="12.00390625" style="1" customWidth="1"/>
    <col min="6" max="6" width="1.7109375" style="1" customWidth="1"/>
    <col min="7" max="7" width="12.00390625" style="1" customWidth="1"/>
    <col min="8" max="8" width="1.7109375" style="1" customWidth="1"/>
    <col min="9" max="9" width="12.00390625" style="1" customWidth="1"/>
    <col min="10" max="10" width="1.7109375" style="1" customWidth="1"/>
    <col min="11" max="11" width="12.00390625" style="1" customWidth="1"/>
    <col min="12" max="12" width="1.28515625" style="1" customWidth="1" outlineLevel="1"/>
    <col min="13" max="13" width="12.00390625" style="1" hidden="1" customWidth="1" outlineLevel="1"/>
    <col min="14" max="14" width="3.57421875" style="1" hidden="1" customWidth="1" outlineLevel="1"/>
    <col min="15" max="15" width="12.28125" style="1" hidden="1" customWidth="1" outlineLevel="1"/>
    <col min="16" max="16" width="5.7109375" style="1" hidden="1" customWidth="1" outlineLevel="1" collapsed="1"/>
    <col min="17" max="17" width="10.7109375" style="1" hidden="1" customWidth="1" outlineLevel="1"/>
    <col min="18" max="18" width="3.57421875" style="1" hidden="1" customWidth="1" outlineLevel="1"/>
    <col min="19" max="19" width="10.7109375" style="1" hidden="1" customWidth="1" outlineLevel="1"/>
    <col min="20" max="20" width="2.7109375" style="1" hidden="1" customWidth="1" outlineLevel="1" collapsed="1"/>
    <col min="21" max="21" width="11.7109375" style="1" hidden="1" customWidth="1" outlineLevel="1"/>
    <col min="22" max="23" width="0" style="1" hidden="1" customWidth="1"/>
    <col min="24" max="16384" width="9.140625" style="1" customWidth="1"/>
  </cols>
  <sheetData>
    <row r="2" ht="12.75"/>
    <row r="3" ht="12.75"/>
    <row r="4" spans="1:19" ht="16.5" customHeight="1">
      <c r="A4" s="5"/>
      <c r="B4" s="5"/>
      <c r="C4" s="5"/>
      <c r="D4" s="5"/>
      <c r="E4" s="5"/>
      <c r="F4" s="5"/>
      <c r="G4" s="5"/>
      <c r="H4" s="5"/>
      <c r="I4" s="5"/>
      <c r="J4" s="5"/>
      <c r="K4" s="5"/>
      <c r="L4" s="5"/>
      <c r="M4" s="5"/>
      <c r="N4" s="5"/>
      <c r="O4" s="5"/>
      <c r="P4" s="5"/>
      <c r="Q4" s="5"/>
      <c r="R4" s="5"/>
      <c r="S4" s="5"/>
    </row>
    <row r="5" spans="1:19" ht="16.5">
      <c r="A5" s="138" t="s">
        <v>185</v>
      </c>
      <c r="B5" s="138"/>
      <c r="C5" s="138"/>
      <c r="D5" s="138"/>
      <c r="E5" s="138"/>
      <c r="F5" s="138"/>
      <c r="G5" s="138"/>
      <c r="H5" s="138"/>
      <c r="I5" s="138"/>
      <c r="J5" s="138"/>
      <c r="K5" s="138"/>
      <c r="L5" s="138"/>
      <c r="M5" s="138"/>
      <c r="N5" s="138"/>
      <c r="O5" s="138"/>
      <c r="P5" s="138"/>
      <c r="Q5" s="138"/>
      <c r="R5" s="138"/>
      <c r="S5" s="138"/>
    </row>
    <row r="7" spans="1:19" ht="14.25">
      <c r="A7" s="140" t="s">
        <v>265</v>
      </c>
      <c r="B7" s="140"/>
      <c r="C7" s="140"/>
      <c r="D7" s="140"/>
      <c r="E7" s="140"/>
      <c r="F7" s="140"/>
      <c r="G7" s="140"/>
      <c r="H7" s="140"/>
      <c r="I7" s="140"/>
      <c r="J7" s="140"/>
      <c r="K7" s="140"/>
      <c r="L7" s="140"/>
      <c r="M7" s="140"/>
      <c r="N7" s="140"/>
      <c r="O7" s="140"/>
      <c r="P7" s="140"/>
      <c r="Q7" s="140"/>
      <c r="R7" s="140"/>
      <c r="S7" s="140"/>
    </row>
    <row r="8" spans="1:19" ht="14.25">
      <c r="A8" s="140" t="s">
        <v>274</v>
      </c>
      <c r="B8" s="140"/>
      <c r="C8" s="140"/>
      <c r="D8" s="140"/>
      <c r="E8" s="140"/>
      <c r="F8" s="140"/>
      <c r="G8" s="140"/>
      <c r="H8" s="140"/>
      <c r="I8" s="140"/>
      <c r="J8" s="140"/>
      <c r="K8" s="140"/>
      <c r="L8" s="140"/>
      <c r="M8" s="104"/>
      <c r="N8" s="104"/>
      <c r="O8" s="104"/>
      <c r="P8" s="104"/>
      <c r="Q8" s="104"/>
      <c r="R8" s="104"/>
      <c r="S8" s="104"/>
    </row>
    <row r="10" spans="5:21" ht="14.25">
      <c r="E10" s="17">
        <v>2010</v>
      </c>
      <c r="G10" s="105">
        <v>2009</v>
      </c>
      <c r="I10" s="17">
        <v>2010</v>
      </c>
      <c r="K10" s="105">
        <v>2009</v>
      </c>
      <c r="M10" s="17">
        <v>2005</v>
      </c>
      <c r="N10" s="12"/>
      <c r="O10" s="17">
        <v>2005</v>
      </c>
      <c r="Q10" s="17">
        <v>2004</v>
      </c>
      <c r="R10" s="12"/>
      <c r="S10" s="17">
        <v>2004</v>
      </c>
      <c r="T10" s="17"/>
      <c r="U10" s="17">
        <v>2004</v>
      </c>
    </row>
    <row r="11" spans="5:21" ht="14.25">
      <c r="E11" s="18" t="s">
        <v>0</v>
      </c>
      <c r="G11" s="18" t="s">
        <v>0</v>
      </c>
      <c r="I11" s="18" t="s">
        <v>182</v>
      </c>
      <c r="K11" s="18" t="s">
        <v>182</v>
      </c>
      <c r="M11" s="18" t="s">
        <v>0</v>
      </c>
      <c r="N11" s="12"/>
      <c r="O11" s="18" t="s">
        <v>182</v>
      </c>
      <c r="Q11" s="18" t="s">
        <v>2</v>
      </c>
      <c r="R11" s="12"/>
      <c r="S11" s="18" t="s">
        <v>74</v>
      </c>
      <c r="T11" s="18"/>
      <c r="U11" s="18" t="s">
        <v>71</v>
      </c>
    </row>
    <row r="12" spans="5:21" ht="14.25">
      <c r="E12" s="18" t="s">
        <v>19</v>
      </c>
      <c r="G12" s="18" t="s">
        <v>19</v>
      </c>
      <c r="I12" s="18" t="s">
        <v>1</v>
      </c>
      <c r="K12" s="18" t="s">
        <v>1</v>
      </c>
      <c r="M12" s="18" t="s">
        <v>19</v>
      </c>
      <c r="N12" s="12"/>
      <c r="O12" s="18" t="s">
        <v>1</v>
      </c>
      <c r="Q12" s="18" t="s">
        <v>19</v>
      </c>
      <c r="R12" s="12"/>
      <c r="S12" s="18" t="s">
        <v>1</v>
      </c>
      <c r="T12" s="18"/>
      <c r="U12" s="18" t="s">
        <v>1</v>
      </c>
    </row>
    <row r="13" spans="5:21" ht="14.25">
      <c r="E13" s="19">
        <v>40086</v>
      </c>
      <c r="G13" s="19">
        <v>40086</v>
      </c>
      <c r="I13" s="19" t="s">
        <v>22</v>
      </c>
      <c r="K13" s="19" t="s">
        <v>22</v>
      </c>
      <c r="M13" s="19">
        <v>38625</v>
      </c>
      <c r="N13" s="12"/>
      <c r="O13" s="19" t="s">
        <v>22</v>
      </c>
      <c r="Q13" s="19">
        <v>38077</v>
      </c>
      <c r="R13" s="12"/>
      <c r="S13" s="19" t="s">
        <v>22</v>
      </c>
      <c r="T13" s="19"/>
      <c r="U13" s="19" t="s">
        <v>22</v>
      </c>
    </row>
    <row r="14" spans="5:21" ht="15">
      <c r="E14" s="10" t="s">
        <v>20</v>
      </c>
      <c r="G14" s="10" t="s">
        <v>20</v>
      </c>
      <c r="I14" s="10" t="s">
        <v>20</v>
      </c>
      <c r="K14" s="10" t="s">
        <v>20</v>
      </c>
      <c r="M14" s="10" t="s">
        <v>20</v>
      </c>
      <c r="N14" s="2"/>
      <c r="O14" s="10" t="s">
        <v>20</v>
      </c>
      <c r="Q14" s="10" t="s">
        <v>20</v>
      </c>
      <c r="R14" s="2"/>
      <c r="S14" s="10" t="s">
        <v>20</v>
      </c>
      <c r="U14" s="10" t="s">
        <v>20</v>
      </c>
    </row>
    <row r="16" spans="1:21" ht="15">
      <c r="A16" s="2"/>
      <c r="B16" s="2"/>
      <c r="C16" s="12" t="s">
        <v>3</v>
      </c>
      <c r="D16" s="12"/>
      <c r="E16" s="14">
        <f>I16-132121</f>
        <v>71554</v>
      </c>
      <c r="F16" s="14"/>
      <c r="G16" s="14">
        <f>K16-133855</f>
        <v>67787</v>
      </c>
      <c r="H16" s="2"/>
      <c r="I16" s="14">
        <v>203675</v>
      </c>
      <c r="J16" s="14"/>
      <c r="K16" s="14">
        <v>201642</v>
      </c>
      <c r="M16" s="14">
        <f>O16-64202-60203</f>
        <v>68313</v>
      </c>
      <c r="N16" s="14"/>
      <c r="O16" s="14">
        <f>64202+60203+68313</f>
        <v>192718</v>
      </c>
      <c r="Q16" s="14">
        <f>+S16-U16</f>
        <v>40902</v>
      </c>
      <c r="R16" s="14"/>
      <c r="S16" s="14">
        <v>40902</v>
      </c>
      <c r="U16" s="14">
        <v>0</v>
      </c>
    </row>
    <row r="17" spans="1:21" ht="15">
      <c r="A17" s="2"/>
      <c r="B17" s="2"/>
      <c r="C17" s="12"/>
      <c r="D17" s="12"/>
      <c r="E17" s="14"/>
      <c r="F17" s="14"/>
      <c r="G17" s="14"/>
      <c r="H17" s="2"/>
      <c r="I17" s="14"/>
      <c r="J17" s="14"/>
      <c r="K17" s="14"/>
      <c r="M17" s="14"/>
      <c r="N17" s="14"/>
      <c r="O17" s="14"/>
      <c r="Q17" s="14"/>
      <c r="R17" s="14"/>
      <c r="S17" s="14"/>
      <c r="U17" s="14"/>
    </row>
    <row r="18" spans="1:21" ht="15">
      <c r="A18" s="2"/>
      <c r="B18" s="2"/>
      <c r="C18" s="12" t="s">
        <v>4</v>
      </c>
      <c r="D18" s="12"/>
      <c r="E18" s="14">
        <f>-E16-E20+E22</f>
        <v>-70903</v>
      </c>
      <c r="F18" s="14"/>
      <c r="G18" s="14">
        <f>-G16-G20+G22</f>
        <v>-67037</v>
      </c>
      <c r="H18" s="2"/>
      <c r="I18" s="14">
        <f>-I16-I20+I22</f>
        <v>-199173</v>
      </c>
      <c r="J18" s="14"/>
      <c r="K18" s="14">
        <f>-K16-K20+K22</f>
        <v>-199115</v>
      </c>
      <c r="M18" s="14">
        <f>-M16+M22-M20</f>
        <v>-65332</v>
      </c>
      <c r="N18" s="14"/>
      <c r="O18" s="14">
        <f>-O16+O22-O20</f>
        <v>-182162</v>
      </c>
      <c r="Q18" s="14">
        <f>-Q16+Q22-Q20</f>
        <v>-43554</v>
      </c>
      <c r="R18" s="14"/>
      <c r="S18" s="14">
        <f>-S16+S22-S20</f>
        <v>-43554</v>
      </c>
      <c r="U18" s="14">
        <f>-U16+U22-U20</f>
        <v>0</v>
      </c>
    </row>
    <row r="19" spans="1:21" ht="15">
      <c r="A19" s="2"/>
      <c r="B19" s="2"/>
      <c r="C19" s="12"/>
      <c r="D19" s="12"/>
      <c r="E19" s="14"/>
      <c r="F19" s="14"/>
      <c r="G19" s="14"/>
      <c r="H19" s="2"/>
      <c r="I19" s="14"/>
      <c r="J19" s="14"/>
      <c r="K19" s="14"/>
      <c r="M19" s="14"/>
      <c r="N19" s="14"/>
      <c r="O19" s="14"/>
      <c r="Q19" s="14"/>
      <c r="R19" s="14"/>
      <c r="S19" s="14"/>
      <c r="U19" s="14"/>
    </row>
    <row r="20" spans="1:21" ht="15">
      <c r="A20" s="2"/>
      <c r="B20" s="2"/>
      <c r="C20" s="12" t="s">
        <v>5</v>
      </c>
      <c r="D20" s="12"/>
      <c r="E20" s="14">
        <f>I20-1836</f>
        <v>2068</v>
      </c>
      <c r="F20" s="14"/>
      <c r="G20" s="14">
        <f>K20-739</f>
        <v>1138</v>
      </c>
      <c r="H20" s="2"/>
      <c r="I20" s="14">
        <v>3904</v>
      </c>
      <c r="J20" s="14"/>
      <c r="K20" s="14">
        <v>1877</v>
      </c>
      <c r="M20" s="14">
        <f>O20-51-177</f>
        <v>69</v>
      </c>
      <c r="N20" s="14"/>
      <c r="O20" s="14">
        <f>51+177+69</f>
        <v>297</v>
      </c>
      <c r="Q20" s="14">
        <f>+S20-U20</f>
        <v>14</v>
      </c>
      <c r="R20" s="14"/>
      <c r="S20" s="14">
        <v>14</v>
      </c>
      <c r="U20" s="14">
        <v>0</v>
      </c>
    </row>
    <row r="21" spans="1:21" ht="15">
      <c r="A21" s="2"/>
      <c r="B21" s="2"/>
      <c r="C21" s="12"/>
      <c r="D21" s="12"/>
      <c r="E21" s="14"/>
      <c r="F21" s="14"/>
      <c r="G21" s="14"/>
      <c r="H21" s="2"/>
      <c r="I21" s="14"/>
      <c r="J21" s="14"/>
      <c r="K21" s="14"/>
      <c r="M21" s="14"/>
      <c r="N21" s="14"/>
      <c r="O21" s="14"/>
      <c r="Q21" s="14"/>
      <c r="R21" s="14"/>
      <c r="S21" s="14"/>
      <c r="U21" s="14"/>
    </row>
    <row r="22" spans="1:21" ht="15">
      <c r="A22" s="2"/>
      <c r="B22" s="2"/>
      <c r="C22" s="12" t="s">
        <v>6</v>
      </c>
      <c r="D22" s="12"/>
      <c r="E22" s="14">
        <f>I22-5687</f>
        <v>2719</v>
      </c>
      <c r="F22" s="14"/>
      <c r="G22" s="14">
        <f>K22-2516</f>
        <v>1888</v>
      </c>
      <c r="H22" s="2"/>
      <c r="I22" s="14">
        <v>8406</v>
      </c>
      <c r="J22" s="14"/>
      <c r="K22" s="14">
        <v>4404</v>
      </c>
      <c r="M22" s="14">
        <f>O22-4488-3315</f>
        <v>3050</v>
      </c>
      <c r="N22" s="14"/>
      <c r="O22" s="14">
        <f>4488+3315+3050</f>
        <v>10853</v>
      </c>
      <c r="Q22" s="14">
        <f>+S22-U22</f>
        <v>-2638</v>
      </c>
      <c r="R22" s="14"/>
      <c r="S22" s="14">
        <v>-2638</v>
      </c>
      <c r="U22" s="14">
        <v>0</v>
      </c>
    </row>
    <row r="23" spans="1:21" ht="15">
      <c r="A23" s="2"/>
      <c r="B23" s="2"/>
      <c r="C23" s="12"/>
      <c r="D23" s="12"/>
      <c r="E23" s="14"/>
      <c r="F23" s="14"/>
      <c r="G23" s="14"/>
      <c r="H23" s="2"/>
      <c r="I23" s="14"/>
      <c r="J23" s="14"/>
      <c r="K23" s="14"/>
      <c r="M23" s="14"/>
      <c r="N23" s="14"/>
      <c r="O23" s="14"/>
      <c r="Q23" s="14"/>
      <c r="R23" s="14"/>
      <c r="S23" s="14"/>
      <c r="U23" s="14"/>
    </row>
    <row r="24" spans="1:21" ht="15">
      <c r="A24" s="2"/>
      <c r="B24" s="2"/>
      <c r="C24" s="12" t="s">
        <v>7</v>
      </c>
      <c r="D24" s="12"/>
      <c r="E24" s="14">
        <f>I24-(-2838)</f>
        <v>-1620</v>
      </c>
      <c r="F24" s="14"/>
      <c r="G24" s="14">
        <f>K24+2652</f>
        <v>-1209</v>
      </c>
      <c r="H24" s="2"/>
      <c r="I24" s="14">
        <f>-4458</f>
        <v>-4458</v>
      </c>
      <c r="J24" s="14"/>
      <c r="K24" s="14">
        <v>-3861</v>
      </c>
      <c r="M24" s="14">
        <f>O24+1163+1086</f>
        <v>-1035</v>
      </c>
      <c r="N24" s="14"/>
      <c r="O24" s="14">
        <f>-1163-1086-1035</f>
        <v>-3284</v>
      </c>
      <c r="Q24" s="14">
        <f>+S24-U24</f>
        <v>-851</v>
      </c>
      <c r="R24" s="14"/>
      <c r="S24" s="14">
        <v>-851</v>
      </c>
      <c r="U24" s="14">
        <v>0</v>
      </c>
    </row>
    <row r="25" spans="1:21" ht="14.25" customHeight="1">
      <c r="A25" s="2"/>
      <c r="B25" s="2"/>
      <c r="C25" s="12"/>
      <c r="D25" s="12"/>
      <c r="E25" s="15"/>
      <c r="F25" s="14"/>
      <c r="G25" s="15"/>
      <c r="H25" s="2"/>
      <c r="I25" s="15"/>
      <c r="J25" s="14"/>
      <c r="K25" s="15"/>
      <c r="M25" s="15"/>
      <c r="N25" s="14"/>
      <c r="O25" s="15"/>
      <c r="Q25" s="15"/>
      <c r="R25" s="14"/>
      <c r="S25" s="15"/>
      <c r="U25" s="15"/>
    </row>
    <row r="26" spans="1:21" ht="1.5" customHeight="1" hidden="1">
      <c r="A26" s="2"/>
      <c r="B26" s="2"/>
      <c r="C26" s="12"/>
      <c r="D26" s="12"/>
      <c r="E26" s="14"/>
      <c r="F26" s="14"/>
      <c r="G26" s="14"/>
      <c r="H26" s="2"/>
      <c r="I26" s="14"/>
      <c r="J26" s="14"/>
      <c r="K26" s="14"/>
      <c r="M26" s="14"/>
      <c r="N26" s="14"/>
      <c r="O26" s="14"/>
      <c r="Q26" s="14"/>
      <c r="R26" s="14"/>
      <c r="S26" s="14"/>
      <c r="U26" s="14"/>
    </row>
    <row r="27" spans="1:21" ht="15">
      <c r="A27" s="2"/>
      <c r="B27" s="2"/>
      <c r="C27" s="13" t="s">
        <v>214</v>
      </c>
      <c r="D27" s="13"/>
      <c r="E27" s="14">
        <f>+E22+E24</f>
        <v>1099</v>
      </c>
      <c r="F27" s="14"/>
      <c r="G27" s="14">
        <f>+G22+G24</f>
        <v>679</v>
      </c>
      <c r="H27" s="2"/>
      <c r="I27" s="14">
        <f>+I22+I24</f>
        <v>3948</v>
      </c>
      <c r="J27" s="14"/>
      <c r="K27" s="14">
        <f>+K22+K24</f>
        <v>543</v>
      </c>
      <c r="M27" s="14">
        <f>+M22+M24</f>
        <v>2015</v>
      </c>
      <c r="N27" s="14"/>
      <c r="O27" s="14">
        <f>+O22+O24</f>
        <v>7569</v>
      </c>
      <c r="Q27" s="14">
        <f>+Q22+Q24</f>
        <v>-3489</v>
      </c>
      <c r="R27" s="14"/>
      <c r="S27" s="14">
        <f>+S22+S24</f>
        <v>-3489</v>
      </c>
      <c r="U27" s="14">
        <f>+U22+U24</f>
        <v>0</v>
      </c>
    </row>
    <row r="28" spans="1:21" ht="15">
      <c r="A28" s="2"/>
      <c r="B28" s="2"/>
      <c r="C28" s="12"/>
      <c r="D28" s="12"/>
      <c r="E28" s="14"/>
      <c r="F28" s="14"/>
      <c r="G28" s="14"/>
      <c r="H28" s="2"/>
      <c r="I28" s="14"/>
      <c r="J28" s="14"/>
      <c r="K28" s="14"/>
      <c r="M28" s="14"/>
      <c r="N28" s="14"/>
      <c r="O28" s="14"/>
      <c r="Q28" s="14"/>
      <c r="R28" s="14"/>
      <c r="S28" s="14"/>
      <c r="U28" s="14"/>
    </row>
    <row r="29" spans="1:21" ht="15">
      <c r="A29" s="2"/>
      <c r="B29" s="2"/>
      <c r="C29" s="12" t="s">
        <v>9</v>
      </c>
      <c r="D29" s="12"/>
      <c r="E29" s="15">
        <f>I29-(-777)</f>
        <v>-673</v>
      </c>
      <c r="F29" s="14"/>
      <c r="G29" s="15">
        <f>K29-247</f>
        <v>-127</v>
      </c>
      <c r="H29" s="2"/>
      <c r="I29" s="15">
        <f>-1450</f>
        <v>-1450</v>
      </c>
      <c r="J29" s="14"/>
      <c r="K29" s="15">
        <v>120</v>
      </c>
      <c r="M29" s="15">
        <f>O29+1134+785</f>
        <v>-328</v>
      </c>
      <c r="N29" s="14"/>
      <c r="O29" s="15">
        <f>-1134-785-328</f>
        <v>-2247</v>
      </c>
      <c r="Q29" s="15">
        <f>+S29-U29</f>
        <v>773</v>
      </c>
      <c r="R29" s="14"/>
      <c r="S29" s="15">
        <v>773</v>
      </c>
      <c r="U29" s="15">
        <v>0</v>
      </c>
    </row>
    <row r="30" spans="1:21" ht="9.75" customHeight="1" hidden="1">
      <c r="A30" s="2"/>
      <c r="B30" s="2"/>
      <c r="C30" s="12"/>
      <c r="D30" s="12"/>
      <c r="E30" s="14"/>
      <c r="F30" s="14"/>
      <c r="G30" s="14"/>
      <c r="H30" s="2"/>
      <c r="I30" s="14"/>
      <c r="J30" s="14"/>
      <c r="K30" s="14"/>
      <c r="M30" s="14"/>
      <c r="N30" s="14"/>
      <c r="O30" s="14"/>
      <c r="Q30" s="14"/>
      <c r="R30" s="14"/>
      <c r="S30" s="14"/>
      <c r="U30" s="14"/>
    </row>
    <row r="31" spans="1:21" ht="9.75" customHeight="1">
      <c r="A31" s="2"/>
      <c r="B31" s="2"/>
      <c r="C31" s="12"/>
      <c r="D31" s="12"/>
      <c r="E31" s="14"/>
      <c r="F31" s="14"/>
      <c r="G31" s="14"/>
      <c r="H31" s="2"/>
      <c r="I31" s="14"/>
      <c r="J31" s="14"/>
      <c r="K31" s="14"/>
      <c r="M31" s="14"/>
      <c r="N31" s="14"/>
      <c r="O31" s="14"/>
      <c r="Q31" s="14"/>
      <c r="R31" s="14"/>
      <c r="S31" s="14"/>
      <c r="U31" s="14"/>
    </row>
    <row r="32" spans="1:21" ht="15.75" thickBot="1">
      <c r="A32" s="2"/>
      <c r="B32" s="2"/>
      <c r="C32" s="13" t="s">
        <v>215</v>
      </c>
      <c r="D32" s="13"/>
      <c r="E32" s="113">
        <f>+E27+E29</f>
        <v>426</v>
      </c>
      <c r="F32" s="14"/>
      <c r="G32" s="113">
        <f>+G27+G29</f>
        <v>552</v>
      </c>
      <c r="H32" s="2"/>
      <c r="I32" s="113">
        <f>+I27+I29</f>
        <v>2498</v>
      </c>
      <c r="J32" s="14"/>
      <c r="K32" s="113">
        <f>+K27+K29</f>
        <v>663</v>
      </c>
      <c r="M32" s="113">
        <f>+M27+M29</f>
        <v>1687</v>
      </c>
      <c r="N32" s="14"/>
      <c r="O32" s="113">
        <f>+O27+O29</f>
        <v>5322</v>
      </c>
      <c r="Q32" s="14">
        <f>+Q27+Q29</f>
        <v>-2716</v>
      </c>
      <c r="R32" s="14"/>
      <c r="S32" s="14">
        <f>+S27+S29</f>
        <v>-2716</v>
      </c>
      <c r="U32" s="14">
        <f>+U27+U29</f>
        <v>0</v>
      </c>
    </row>
    <row r="33" spans="1:21" ht="15.75" thickTop="1">
      <c r="A33" s="2"/>
      <c r="B33" s="2"/>
      <c r="C33" s="12"/>
      <c r="D33" s="12"/>
      <c r="E33" s="14"/>
      <c r="F33" s="14"/>
      <c r="G33" s="14"/>
      <c r="H33" s="2"/>
      <c r="I33" s="14"/>
      <c r="J33" s="14"/>
      <c r="K33" s="14"/>
      <c r="M33" s="14"/>
      <c r="N33" s="14"/>
      <c r="O33" s="14"/>
      <c r="Q33" s="14"/>
      <c r="R33" s="14"/>
      <c r="S33" s="14"/>
      <c r="U33" s="14"/>
    </row>
    <row r="34" spans="1:21" ht="15">
      <c r="A34" s="2"/>
      <c r="B34" s="2"/>
      <c r="C34" s="12" t="s">
        <v>271</v>
      </c>
      <c r="D34" s="12"/>
      <c r="E34" s="14">
        <v>0</v>
      </c>
      <c r="F34" s="14"/>
      <c r="G34" s="14">
        <v>0</v>
      </c>
      <c r="H34" s="2"/>
      <c r="I34" s="14">
        <v>0</v>
      </c>
      <c r="J34" s="14"/>
      <c r="K34" s="14">
        <v>0</v>
      </c>
      <c r="M34" s="14"/>
      <c r="N34" s="14"/>
      <c r="O34" s="14"/>
      <c r="Q34" s="14"/>
      <c r="R34" s="14"/>
      <c r="S34" s="14"/>
      <c r="U34" s="14"/>
    </row>
    <row r="35" spans="1:21" ht="15">
      <c r="A35" s="2"/>
      <c r="B35" s="2"/>
      <c r="C35" s="12"/>
      <c r="D35" s="12"/>
      <c r="E35" s="14"/>
      <c r="F35" s="14"/>
      <c r="G35" s="14"/>
      <c r="H35" s="2"/>
      <c r="I35" s="14"/>
      <c r="J35" s="14"/>
      <c r="K35" s="14"/>
      <c r="M35" s="14"/>
      <c r="N35" s="14"/>
      <c r="O35" s="14"/>
      <c r="Q35" s="14"/>
      <c r="R35" s="14"/>
      <c r="S35" s="14"/>
      <c r="U35" s="14"/>
    </row>
    <row r="36" spans="1:21" ht="15.75" thickBot="1">
      <c r="A36" s="2"/>
      <c r="B36" s="2"/>
      <c r="C36" s="13" t="s">
        <v>266</v>
      </c>
      <c r="D36" s="13"/>
      <c r="E36" s="113">
        <f>E32</f>
        <v>426</v>
      </c>
      <c r="F36" s="14"/>
      <c r="G36" s="113">
        <f>G32</f>
        <v>552</v>
      </c>
      <c r="H36" s="2"/>
      <c r="I36" s="113">
        <f>I32</f>
        <v>2498</v>
      </c>
      <c r="J36" s="14"/>
      <c r="K36" s="113">
        <f>K32</f>
        <v>663</v>
      </c>
      <c r="M36" s="113">
        <f>+M29+M32</f>
        <v>1359</v>
      </c>
      <c r="N36" s="14"/>
      <c r="O36" s="113">
        <f>+O29+O32</f>
        <v>3075</v>
      </c>
      <c r="Q36" s="14">
        <f>+Q29+Q32</f>
        <v>-1943</v>
      </c>
      <c r="R36" s="14"/>
      <c r="S36" s="14">
        <f>+S29+S32</f>
        <v>-1943</v>
      </c>
      <c r="U36" s="14">
        <f>+U29+U32</f>
        <v>0</v>
      </c>
    </row>
    <row r="37" spans="1:21" ht="15.75" thickTop="1">
      <c r="A37" s="2"/>
      <c r="B37" s="2"/>
      <c r="C37" s="13"/>
      <c r="D37" s="13"/>
      <c r="E37" s="20"/>
      <c r="F37" s="14"/>
      <c r="G37" s="20"/>
      <c r="H37" s="2"/>
      <c r="I37" s="20"/>
      <c r="J37" s="14"/>
      <c r="K37" s="20"/>
      <c r="M37" s="20"/>
      <c r="N37" s="14"/>
      <c r="O37" s="20"/>
      <c r="Q37" s="14"/>
      <c r="R37" s="14"/>
      <c r="S37" s="14"/>
      <c r="U37" s="14"/>
    </row>
    <row r="38" spans="1:21" ht="15">
      <c r="A38" s="2"/>
      <c r="B38" s="2"/>
      <c r="C38" s="13"/>
      <c r="D38" s="13"/>
      <c r="E38" s="20"/>
      <c r="F38" s="14"/>
      <c r="G38" s="20"/>
      <c r="H38" s="2"/>
      <c r="I38" s="20"/>
      <c r="J38" s="14"/>
      <c r="K38" s="20"/>
      <c r="M38" s="20"/>
      <c r="N38" s="14"/>
      <c r="O38" s="20"/>
      <c r="Q38" s="14"/>
      <c r="R38" s="14"/>
      <c r="S38" s="14"/>
      <c r="U38" s="14"/>
    </row>
    <row r="39" spans="1:21" ht="15">
      <c r="A39" s="2"/>
      <c r="B39" s="2"/>
      <c r="C39" s="12" t="s">
        <v>216</v>
      </c>
      <c r="D39" s="12"/>
      <c r="E39" s="14"/>
      <c r="F39" s="14"/>
      <c r="G39" s="14"/>
      <c r="H39" s="2"/>
      <c r="I39" s="14"/>
      <c r="J39" s="14"/>
      <c r="K39" s="14"/>
      <c r="M39" s="14"/>
      <c r="N39" s="14"/>
      <c r="O39" s="14"/>
      <c r="Q39" s="14"/>
      <c r="R39" s="14"/>
      <c r="S39" s="14"/>
      <c r="U39" s="14"/>
    </row>
    <row r="40" spans="1:21" ht="15">
      <c r="A40" s="2"/>
      <c r="B40" s="2"/>
      <c r="C40" s="12" t="s">
        <v>217</v>
      </c>
      <c r="D40" s="12"/>
      <c r="E40" s="21">
        <f>+E43-E41</f>
        <v>426</v>
      </c>
      <c r="F40" s="21"/>
      <c r="G40" s="21">
        <f>+G43-G41</f>
        <v>498</v>
      </c>
      <c r="H40" s="9"/>
      <c r="I40" s="21">
        <f>+I43-I41</f>
        <v>2552</v>
      </c>
      <c r="J40" s="14"/>
      <c r="K40" s="14">
        <v>662</v>
      </c>
      <c r="M40" s="14">
        <f>+M43-M41</f>
        <v>1399</v>
      </c>
      <c r="N40" s="14"/>
      <c r="O40" s="14">
        <f>+O43-O41</f>
        <v>4382</v>
      </c>
      <c r="Q40" s="14"/>
      <c r="R40" s="14"/>
      <c r="S40" s="14"/>
      <c r="U40" s="14"/>
    </row>
    <row r="41" spans="1:21" ht="15">
      <c r="A41" s="2"/>
      <c r="B41" s="2"/>
      <c r="C41" s="12" t="s">
        <v>11</v>
      </c>
      <c r="D41" s="12"/>
      <c r="E41" s="21">
        <f>I41-(-54)</f>
        <v>0</v>
      </c>
      <c r="F41" s="21"/>
      <c r="G41" s="21">
        <v>54</v>
      </c>
      <c r="H41" s="9"/>
      <c r="I41" s="21">
        <f>-54</f>
        <v>-54</v>
      </c>
      <c r="J41" s="14"/>
      <c r="K41" s="21">
        <v>1</v>
      </c>
      <c r="M41" s="14">
        <f>+O41-241-411</f>
        <v>288</v>
      </c>
      <c r="N41" s="14"/>
      <c r="O41" s="14">
        <f>241+411+288</f>
        <v>940</v>
      </c>
      <c r="Q41" s="14"/>
      <c r="R41" s="14"/>
      <c r="S41" s="14"/>
      <c r="U41" s="14"/>
    </row>
    <row r="42" spans="1:21" ht="15">
      <c r="A42" s="2"/>
      <c r="B42" s="2"/>
      <c r="C42" s="12"/>
      <c r="D42" s="12"/>
      <c r="E42" s="21"/>
      <c r="F42" s="21"/>
      <c r="G42" s="21"/>
      <c r="H42" s="9"/>
      <c r="I42" s="21"/>
      <c r="J42" s="14"/>
      <c r="K42" s="14"/>
      <c r="M42" s="14"/>
      <c r="N42" s="14"/>
      <c r="O42" s="14"/>
      <c r="Q42" s="14"/>
      <c r="R42" s="14"/>
      <c r="S42" s="14"/>
      <c r="U42" s="14"/>
    </row>
    <row r="43" spans="1:21" ht="15.75" thickBot="1">
      <c r="A43" s="2"/>
      <c r="B43" s="2"/>
      <c r="C43" s="12" t="s">
        <v>215</v>
      </c>
      <c r="D43" s="12"/>
      <c r="E43" s="70">
        <f>+E32</f>
        <v>426</v>
      </c>
      <c r="F43" s="21"/>
      <c r="G43" s="70">
        <f>+G32</f>
        <v>552</v>
      </c>
      <c r="H43" s="9"/>
      <c r="I43" s="70">
        <f>+I32</f>
        <v>2498</v>
      </c>
      <c r="J43" s="14"/>
      <c r="K43" s="16">
        <f>+K32</f>
        <v>663</v>
      </c>
      <c r="M43" s="16">
        <f>+M32</f>
        <v>1687</v>
      </c>
      <c r="N43" s="14"/>
      <c r="O43" s="16">
        <f>+O32</f>
        <v>5322</v>
      </c>
      <c r="Q43" s="14"/>
      <c r="R43" s="14"/>
      <c r="S43" s="14"/>
      <c r="U43" s="14"/>
    </row>
    <row r="44" spans="1:21" ht="15.75" thickTop="1">
      <c r="A44" s="2"/>
      <c r="B44" s="2"/>
      <c r="C44" s="12"/>
      <c r="D44" s="12"/>
      <c r="E44" s="9"/>
      <c r="F44" s="9"/>
      <c r="G44" s="9"/>
      <c r="H44" s="9"/>
      <c r="I44" s="9"/>
      <c r="J44" s="2"/>
      <c r="K44" s="2"/>
      <c r="M44" s="14"/>
      <c r="N44" s="14"/>
      <c r="O44" s="14"/>
      <c r="Q44" s="14"/>
      <c r="R44" s="14"/>
      <c r="S44" s="14"/>
      <c r="U44" s="14"/>
    </row>
    <row r="45" spans="1:21" ht="15">
      <c r="A45" s="2"/>
      <c r="B45" s="2"/>
      <c r="C45" s="12"/>
      <c r="D45" s="12"/>
      <c r="E45" s="9"/>
      <c r="F45" s="9"/>
      <c r="G45" s="9"/>
      <c r="H45" s="9"/>
      <c r="I45" s="9"/>
      <c r="J45" s="2"/>
      <c r="K45" s="2"/>
      <c r="M45" s="14"/>
      <c r="N45" s="14"/>
      <c r="O45" s="14"/>
      <c r="Q45" s="14"/>
      <c r="R45" s="14"/>
      <c r="S45" s="14"/>
      <c r="U45" s="14"/>
    </row>
    <row r="46" spans="1:21" ht="15">
      <c r="A46" s="2"/>
      <c r="B46" s="2"/>
      <c r="C46" s="12" t="s">
        <v>216</v>
      </c>
      <c r="D46" s="12"/>
      <c r="E46" s="14"/>
      <c r="F46" s="14"/>
      <c r="G46" s="14"/>
      <c r="H46" s="2"/>
      <c r="I46" s="14"/>
      <c r="J46" s="14"/>
      <c r="K46" s="14"/>
      <c r="M46" s="14"/>
      <c r="N46" s="14"/>
      <c r="O46" s="14"/>
      <c r="Q46" s="14"/>
      <c r="R46" s="14"/>
      <c r="S46" s="14"/>
      <c r="U46" s="14"/>
    </row>
    <row r="47" spans="1:21" ht="15">
      <c r="A47" s="2"/>
      <c r="B47" s="2"/>
      <c r="C47" s="12" t="s">
        <v>217</v>
      </c>
      <c r="D47" s="12"/>
      <c r="E47" s="21">
        <f>E40</f>
        <v>426</v>
      </c>
      <c r="F47" s="21"/>
      <c r="G47" s="21">
        <f>G40</f>
        <v>498</v>
      </c>
      <c r="H47" s="9"/>
      <c r="I47" s="21">
        <f>I40</f>
        <v>2552</v>
      </c>
      <c r="J47" s="14"/>
      <c r="K47" s="14">
        <f>K40</f>
        <v>662</v>
      </c>
      <c r="M47" s="14">
        <f>+M50-M48</f>
        <v>1111</v>
      </c>
      <c r="N47" s="14"/>
      <c r="O47" s="14">
        <f>+O50-O48</f>
        <v>3442</v>
      </c>
      <c r="Q47" s="14"/>
      <c r="R47" s="14"/>
      <c r="S47" s="14"/>
      <c r="U47" s="14"/>
    </row>
    <row r="48" spans="1:21" ht="15">
      <c r="A48" s="2"/>
      <c r="B48" s="2"/>
      <c r="C48" s="12" t="s">
        <v>11</v>
      </c>
      <c r="D48" s="12"/>
      <c r="E48" s="21">
        <f>I48-(-54)</f>
        <v>0</v>
      </c>
      <c r="F48" s="21"/>
      <c r="G48" s="21">
        <f>G41</f>
        <v>54</v>
      </c>
      <c r="H48" s="9"/>
      <c r="I48" s="21">
        <f>-54</f>
        <v>-54</v>
      </c>
      <c r="J48" s="14"/>
      <c r="K48" s="21">
        <f>K41</f>
        <v>1</v>
      </c>
      <c r="M48" s="14">
        <f>+O48-241-411</f>
        <v>288</v>
      </c>
      <c r="N48" s="14"/>
      <c r="O48" s="14">
        <f>241+411+288</f>
        <v>940</v>
      </c>
      <c r="Q48" s="14"/>
      <c r="R48" s="14"/>
      <c r="S48" s="14"/>
      <c r="U48" s="14"/>
    </row>
    <row r="49" spans="1:21" ht="15">
      <c r="A49" s="2"/>
      <c r="B49" s="2"/>
      <c r="C49" s="12"/>
      <c r="D49" s="12"/>
      <c r="E49" s="21"/>
      <c r="F49" s="21"/>
      <c r="G49" s="21"/>
      <c r="H49" s="9"/>
      <c r="I49" s="21"/>
      <c r="J49" s="14"/>
      <c r="K49" s="14"/>
      <c r="M49" s="14"/>
      <c r="N49" s="14"/>
      <c r="O49" s="14"/>
      <c r="Q49" s="14"/>
      <c r="R49" s="14"/>
      <c r="S49" s="14"/>
      <c r="U49" s="14"/>
    </row>
    <row r="50" spans="1:21" ht="15.75" thickBot="1">
      <c r="A50" s="2"/>
      <c r="B50" s="2"/>
      <c r="C50" s="12" t="s">
        <v>266</v>
      </c>
      <c r="D50" s="12"/>
      <c r="E50" s="70">
        <f>SUM(E47:E49)</f>
        <v>426</v>
      </c>
      <c r="F50" s="21"/>
      <c r="G50" s="16">
        <f>SUM(G47:G49)</f>
        <v>552</v>
      </c>
      <c r="H50" s="9"/>
      <c r="I50" s="70">
        <f>SUM(I47:I49)</f>
        <v>2498</v>
      </c>
      <c r="J50" s="14"/>
      <c r="K50" s="16">
        <f>SUM(K47:K49)</f>
        <v>663</v>
      </c>
      <c r="M50" s="16">
        <f>+M40</f>
        <v>1399</v>
      </c>
      <c r="N50" s="14"/>
      <c r="O50" s="16">
        <f>+O40</f>
        <v>4382</v>
      </c>
      <c r="Q50" s="14"/>
      <c r="R50" s="14"/>
      <c r="S50" s="14"/>
      <c r="U50" s="14"/>
    </row>
    <row r="51" spans="1:21" ht="16.5" thickBot="1" thickTop="1">
      <c r="A51" s="2"/>
      <c r="B51" s="2"/>
      <c r="C51" s="12"/>
      <c r="D51" s="12"/>
      <c r="E51" s="99"/>
      <c r="F51" s="21"/>
      <c r="G51" s="99"/>
      <c r="H51" s="9"/>
      <c r="I51" s="99"/>
      <c r="J51" s="14"/>
      <c r="K51" s="20"/>
      <c r="M51" s="113"/>
      <c r="N51" s="14"/>
      <c r="O51" s="113"/>
      <c r="Q51" s="14"/>
      <c r="R51" s="14"/>
      <c r="S51" s="14"/>
      <c r="U51" s="14"/>
    </row>
    <row r="52" spans="1:21" ht="16.5" thickBot="1" thickTop="1">
      <c r="A52" s="2"/>
      <c r="B52" s="2"/>
      <c r="C52" s="12" t="s">
        <v>269</v>
      </c>
      <c r="D52" s="12"/>
      <c r="E52" s="99"/>
      <c r="F52" s="99"/>
      <c r="G52" s="99"/>
      <c r="H52" s="129"/>
      <c r="I52" s="99"/>
      <c r="J52" s="20"/>
      <c r="K52" s="20"/>
      <c r="M52" s="113"/>
      <c r="N52" s="14"/>
      <c r="O52" s="113"/>
      <c r="Q52" s="14"/>
      <c r="R52" s="14"/>
      <c r="S52" s="14"/>
      <c r="U52" s="14"/>
    </row>
    <row r="53" spans="3:21" ht="16.5" thickBot="1" thickTop="1">
      <c r="C53" s="12" t="s">
        <v>270</v>
      </c>
      <c r="D53" s="12"/>
      <c r="E53" s="114">
        <f>E40/60911*100</f>
        <v>0.6993810641756004</v>
      </c>
      <c r="F53" s="123"/>
      <c r="G53" s="114">
        <f>G40/60911*100</f>
        <v>0.8175863144588005</v>
      </c>
      <c r="H53" s="9"/>
      <c r="I53" s="114">
        <f>I40/60911*100</f>
        <v>4.189719426704537</v>
      </c>
      <c r="J53" s="98"/>
      <c r="K53" s="114">
        <f>K40/60911*100</f>
        <v>1.0868316067705341</v>
      </c>
      <c r="M53" s="114">
        <f>M40/60911*100</f>
        <v>2.296793682586068</v>
      </c>
      <c r="N53" s="21"/>
      <c r="O53" s="114">
        <f>O40/60911*100</f>
        <v>7.194102871402539</v>
      </c>
      <c r="P53" s="5"/>
      <c r="Q53" s="114" t="e">
        <f>#REF!/60911*100</f>
        <v>#REF!</v>
      </c>
      <c r="R53" s="21"/>
      <c r="S53" s="114" t="e">
        <f>#REF!/60911*100</f>
        <v>#REF!</v>
      </c>
      <c r="U53" s="114" t="e">
        <f>#REF!/60911*100</f>
        <v>#REF!</v>
      </c>
    </row>
    <row r="54" spans="3:21" ht="16.5" thickBot="1" thickTop="1">
      <c r="C54" s="12" t="s">
        <v>218</v>
      </c>
      <c r="D54" s="12"/>
      <c r="E54" s="114">
        <f>+E53</f>
        <v>0.6993810641756004</v>
      </c>
      <c r="F54" s="123"/>
      <c r="G54" s="114">
        <f>+G53</f>
        <v>0.8175863144588005</v>
      </c>
      <c r="H54" s="9"/>
      <c r="I54" s="114">
        <f>+I53</f>
        <v>4.189719426704537</v>
      </c>
      <c r="J54" s="98"/>
      <c r="K54" s="114">
        <f>+K53</f>
        <v>1.0868316067705341</v>
      </c>
      <c r="M54" s="114">
        <f>+M53</f>
        <v>2.296793682586068</v>
      </c>
      <c r="N54" s="21"/>
      <c r="O54" s="114">
        <f>+O53</f>
        <v>7.194102871402539</v>
      </c>
      <c r="P54" s="115"/>
      <c r="Q54" s="114" t="e">
        <f>+Q53</f>
        <v>#REF!</v>
      </c>
      <c r="R54" s="21"/>
      <c r="S54" s="114" t="e">
        <f>+S53</f>
        <v>#REF!</v>
      </c>
      <c r="U54" s="114" t="e">
        <f>+U53</f>
        <v>#REF!</v>
      </c>
    </row>
    <row r="55" spans="3:19" ht="15.75" thickTop="1">
      <c r="C55" s="12"/>
      <c r="D55" s="12"/>
      <c r="E55" s="124"/>
      <c r="F55" s="124"/>
      <c r="G55" s="124"/>
      <c r="H55" s="124"/>
      <c r="I55" s="124"/>
      <c r="J55" s="12"/>
      <c r="M55" s="116"/>
      <c r="N55" s="14"/>
      <c r="O55" s="116"/>
      <c r="P55" s="8"/>
      <c r="Q55" s="116"/>
      <c r="R55" s="14"/>
      <c r="S55" s="116"/>
    </row>
    <row r="56" spans="3:15" ht="12.75">
      <c r="C56" s="11" t="s">
        <v>219</v>
      </c>
      <c r="D56" s="11"/>
      <c r="E56" s="125"/>
      <c r="F56" s="125"/>
      <c r="G56" s="125"/>
      <c r="H56" s="125"/>
      <c r="I56" s="125"/>
      <c r="J56" s="11"/>
      <c r="M56" s="31"/>
      <c r="N56" s="31"/>
      <c r="O56" s="31"/>
    </row>
    <row r="57" spans="3:15" ht="12.75">
      <c r="C57" s="11" t="s">
        <v>260</v>
      </c>
      <c r="D57" s="11"/>
      <c r="E57" s="11"/>
      <c r="F57" s="11"/>
      <c r="G57" s="11"/>
      <c r="H57" s="11"/>
      <c r="I57" s="11"/>
      <c r="J57" s="11"/>
      <c r="M57" s="31"/>
      <c r="N57" s="31"/>
      <c r="O57" s="31"/>
    </row>
    <row r="58" spans="1:16" s="7" customFormat="1" ht="1.5" customHeight="1" hidden="1">
      <c r="A58" s="6"/>
      <c r="B58" s="6"/>
      <c r="C58" s="6"/>
      <c r="D58" s="6"/>
      <c r="E58" s="6"/>
      <c r="F58" s="6"/>
      <c r="G58" s="6"/>
      <c r="H58" s="6"/>
      <c r="I58" s="6"/>
      <c r="J58" s="6"/>
      <c r="K58" s="6"/>
      <c r="L58" s="6"/>
      <c r="M58" s="6"/>
      <c r="N58" s="6"/>
      <c r="O58" s="6"/>
      <c r="P58" s="6"/>
    </row>
    <row r="59" spans="1:24" ht="12.75">
      <c r="A59" s="5"/>
      <c r="B59" s="5"/>
      <c r="C59" s="5"/>
      <c r="D59" s="5"/>
      <c r="E59" s="5"/>
      <c r="F59" s="5"/>
      <c r="G59" s="5"/>
      <c r="H59" s="5"/>
      <c r="I59" s="5"/>
      <c r="J59" s="5"/>
      <c r="K59" s="5"/>
      <c r="L59" s="5"/>
      <c r="M59" s="5"/>
      <c r="N59" s="5"/>
      <c r="O59" s="5"/>
      <c r="P59" s="5"/>
      <c r="X59" s="117" t="s">
        <v>220</v>
      </c>
    </row>
    <row r="60" spans="1:16" ht="12.75">
      <c r="A60" s="5"/>
      <c r="B60" s="5"/>
      <c r="C60" s="5"/>
      <c r="D60" s="5"/>
      <c r="E60" s="5"/>
      <c r="F60" s="5"/>
      <c r="G60" s="5"/>
      <c r="H60" s="5"/>
      <c r="J60" s="5"/>
      <c r="K60" s="5"/>
      <c r="L60" s="5"/>
      <c r="M60" s="5"/>
      <c r="N60" s="5"/>
      <c r="O60" s="5"/>
      <c r="P60" s="5"/>
    </row>
    <row r="65" ht="18.75" customHeight="1"/>
  </sheetData>
  <mergeCells count="3">
    <mergeCell ref="A5:S5"/>
    <mergeCell ref="A7:S7"/>
    <mergeCell ref="A8:L8"/>
  </mergeCells>
  <printOptions/>
  <pageMargins left="0.5" right="0.25" top="1" bottom="0.75" header="0.5" footer="0.5"/>
  <pageSetup horizontalDpi="180" verticalDpi="180" orientation="portrait" paperSize="9" scale="89" r:id="rId2"/>
  <drawing r:id="rId1"/>
</worksheet>
</file>

<file path=xl/worksheets/sheet5.xml><?xml version="1.0" encoding="utf-8"?>
<worksheet xmlns="http://schemas.openxmlformats.org/spreadsheetml/2006/main" xmlns:r="http://schemas.openxmlformats.org/officeDocument/2006/relationships">
  <dimension ref="A5:T75"/>
  <sheetViews>
    <sheetView showGridLines="0" zoomScale="75" zoomScaleNormal="75" workbookViewId="0" topLeftCell="B47">
      <selection activeCell="I71" sqref="I71"/>
    </sheetView>
  </sheetViews>
  <sheetFormatPr defaultColWidth="9.140625" defaultRowHeight="12.75"/>
  <cols>
    <col min="1" max="1" width="9.140625" style="1" customWidth="1"/>
    <col min="2" max="2" width="3.7109375" style="1" customWidth="1"/>
    <col min="3" max="3" width="23.00390625" style="1" customWidth="1"/>
    <col min="4" max="4" width="9.140625" style="1" hidden="1" customWidth="1"/>
    <col min="5" max="5" width="10.140625" style="1" customWidth="1"/>
    <col min="6" max="6" width="23.28125" style="1" customWidth="1"/>
    <col min="7" max="7" width="11.7109375" style="1" customWidth="1"/>
    <col min="8" max="8" width="5.140625" style="1" customWidth="1"/>
    <col min="9" max="9" width="11.57421875" style="1" customWidth="1"/>
    <col min="10" max="10" width="5.140625" style="1" hidden="1" customWidth="1"/>
    <col min="11" max="11" width="12.421875" style="1" hidden="1" customWidth="1"/>
    <col min="12" max="16384" width="9.140625" style="1" customWidth="1"/>
  </cols>
  <sheetData>
    <row r="2" ht="12.75"/>
    <row r="3" ht="12.75"/>
    <row r="4" ht="15.75" customHeight="1"/>
    <row r="5" spans="1:20" ht="15.75" customHeight="1">
      <c r="A5" s="68"/>
      <c r="B5" s="138" t="s">
        <v>212</v>
      </c>
      <c r="C5" s="138"/>
      <c r="D5" s="138"/>
      <c r="E5" s="138"/>
      <c r="F5" s="138"/>
      <c r="G5" s="138"/>
      <c r="H5" s="138"/>
      <c r="I5" s="138"/>
      <c r="J5" s="68"/>
      <c r="K5" s="68"/>
      <c r="L5" s="68"/>
      <c r="M5" s="68"/>
      <c r="N5" s="68"/>
      <c r="O5" s="68"/>
      <c r="P5" s="68"/>
      <c r="Q5" s="68"/>
      <c r="R5" s="68"/>
      <c r="S5" s="68"/>
      <c r="T5" s="68"/>
    </row>
    <row r="7" spans="2:11" ht="14.25">
      <c r="B7" s="137" t="s">
        <v>261</v>
      </c>
      <c r="C7" s="137"/>
      <c r="D7" s="137"/>
      <c r="E7" s="137"/>
      <c r="F7" s="137"/>
      <c r="G7" s="137"/>
      <c r="H7" s="137"/>
      <c r="I7" s="137"/>
      <c r="J7" s="137"/>
      <c r="K7" s="137"/>
    </row>
    <row r="8" spans="2:11" ht="14.25">
      <c r="B8" s="137" t="s">
        <v>274</v>
      </c>
      <c r="C8" s="137"/>
      <c r="D8" s="137"/>
      <c r="E8" s="137"/>
      <c r="F8" s="137"/>
      <c r="G8" s="137"/>
      <c r="H8" s="137"/>
      <c r="I8" s="137"/>
      <c r="J8" s="137"/>
      <c r="K8" s="137"/>
    </row>
    <row r="11" spans="7:11" ht="14.25">
      <c r="G11" s="18" t="s">
        <v>182</v>
      </c>
      <c r="I11" s="18" t="s">
        <v>182</v>
      </c>
      <c r="K11" s="18" t="s">
        <v>74</v>
      </c>
    </row>
    <row r="12" spans="7:11" ht="14.25">
      <c r="G12" s="18" t="s">
        <v>222</v>
      </c>
      <c r="I12" s="18" t="s">
        <v>222</v>
      </c>
      <c r="K12" s="18" t="s">
        <v>222</v>
      </c>
    </row>
    <row r="13" spans="7:11" ht="14.25">
      <c r="G13" s="118" t="s">
        <v>275</v>
      </c>
      <c r="I13" s="118" t="s">
        <v>282</v>
      </c>
      <c r="K13" s="118" t="s">
        <v>223</v>
      </c>
    </row>
    <row r="14" spans="7:11" ht="15">
      <c r="G14" s="10" t="s">
        <v>20</v>
      </c>
      <c r="I14" s="10" t="s">
        <v>20</v>
      </c>
      <c r="K14" s="10" t="s">
        <v>20</v>
      </c>
    </row>
    <row r="15" ht="15">
      <c r="K15" s="2"/>
    </row>
    <row r="16" spans="2:14" ht="15">
      <c r="B16" s="2" t="s">
        <v>224</v>
      </c>
      <c r="C16" s="2"/>
      <c r="D16" s="2"/>
      <c r="G16" s="72">
        <v>3948</v>
      </c>
      <c r="I16" s="72">
        <v>543</v>
      </c>
      <c r="K16" s="14">
        <v>-3490</v>
      </c>
      <c r="M16" s="119"/>
      <c r="N16" s="8"/>
    </row>
    <row r="17" spans="2:14" ht="15">
      <c r="B17" s="120" t="s">
        <v>225</v>
      </c>
      <c r="C17" s="120"/>
      <c r="D17" s="120"/>
      <c r="G17" s="72"/>
      <c r="I17" s="72"/>
      <c r="K17" s="14"/>
      <c r="M17" s="119"/>
      <c r="N17" s="61"/>
    </row>
    <row r="18" spans="2:14" ht="15">
      <c r="B18" s="2" t="s">
        <v>226</v>
      </c>
      <c r="C18" s="2"/>
      <c r="D18" s="2"/>
      <c r="G18" s="72">
        <v>11909</v>
      </c>
      <c r="I18" s="72">
        <v>12005</v>
      </c>
      <c r="K18" s="14">
        <v>1664</v>
      </c>
      <c r="M18" s="119"/>
      <c r="N18" s="8"/>
    </row>
    <row r="19" spans="2:14" ht="15">
      <c r="B19" s="2" t="s">
        <v>227</v>
      </c>
      <c r="C19" s="2"/>
      <c r="D19" s="2"/>
      <c r="G19" s="121">
        <v>2980</v>
      </c>
      <c r="I19" s="121">
        <v>3675</v>
      </c>
      <c r="K19" s="60">
        <v>839</v>
      </c>
      <c r="M19" s="119"/>
      <c r="N19" s="8"/>
    </row>
    <row r="20" spans="2:14" ht="9.75" customHeight="1">
      <c r="B20" s="2"/>
      <c r="C20" s="2"/>
      <c r="D20" s="2"/>
      <c r="G20" s="72"/>
      <c r="I20" s="72"/>
      <c r="K20" s="14"/>
      <c r="M20" s="119"/>
      <c r="N20" s="8"/>
    </row>
    <row r="21" spans="2:13" ht="15">
      <c r="B21" s="2" t="s">
        <v>228</v>
      </c>
      <c r="C21" s="2"/>
      <c r="D21" s="2"/>
      <c r="G21" s="14">
        <f>+G16+G18+G19</f>
        <v>18837</v>
      </c>
      <c r="I21" s="14">
        <f>+I16+I18+I19</f>
        <v>16223</v>
      </c>
      <c r="K21" s="14">
        <f>+K16+K18+K19</f>
        <v>-987</v>
      </c>
      <c r="M21" s="14"/>
    </row>
    <row r="22" spans="2:11" ht="6" customHeight="1">
      <c r="B22" s="2"/>
      <c r="C22" s="2"/>
      <c r="D22" s="2"/>
      <c r="G22" s="72"/>
      <c r="I22" s="72"/>
      <c r="K22" s="14"/>
    </row>
    <row r="23" spans="2:11" ht="15">
      <c r="B23" s="2" t="s">
        <v>229</v>
      </c>
      <c r="C23" s="2"/>
      <c r="D23" s="2"/>
      <c r="G23" s="72"/>
      <c r="I23" s="72"/>
      <c r="K23" s="14"/>
    </row>
    <row r="24" spans="2:11" ht="15">
      <c r="B24" s="2" t="s">
        <v>230</v>
      </c>
      <c r="C24" s="2"/>
      <c r="D24" s="2"/>
      <c r="G24" s="130">
        <f>-1582-30</f>
        <v>-1612</v>
      </c>
      <c r="I24" s="72">
        <v>4922</v>
      </c>
      <c r="K24" s="21">
        <v>-15104</v>
      </c>
    </row>
    <row r="25" spans="2:11" ht="15">
      <c r="B25" s="2" t="s">
        <v>231</v>
      </c>
      <c r="C25" s="2"/>
      <c r="D25" s="2"/>
      <c r="G25" s="121">
        <f>-15158</f>
        <v>-15158</v>
      </c>
      <c r="I25" s="121">
        <v>-18075</v>
      </c>
      <c r="K25" s="60">
        <v>3963</v>
      </c>
    </row>
    <row r="26" spans="2:11" ht="15">
      <c r="B26" s="2"/>
      <c r="C26" s="2"/>
      <c r="D26" s="2"/>
      <c r="G26" s="21">
        <f>SUM(G24:G25)</f>
        <v>-16770</v>
      </c>
      <c r="I26" s="21">
        <f>SUM(I24:I25)</f>
        <v>-13153</v>
      </c>
      <c r="K26" s="21">
        <f>SUM(K24:K25)</f>
        <v>-11141</v>
      </c>
    </row>
    <row r="27" spans="2:11" ht="5.25" customHeight="1">
      <c r="B27" s="2"/>
      <c r="C27" s="2"/>
      <c r="D27" s="2"/>
      <c r="G27" s="72"/>
      <c r="I27" s="72"/>
      <c r="K27" s="21"/>
    </row>
    <row r="28" spans="2:11" ht="15">
      <c r="B28" s="2" t="s">
        <v>232</v>
      </c>
      <c r="C28" s="2"/>
      <c r="D28" s="2"/>
      <c r="G28" s="21">
        <f>+G26+G21</f>
        <v>2067</v>
      </c>
      <c r="I28" s="21">
        <f>+I26+I21</f>
        <v>3070</v>
      </c>
      <c r="K28" s="21">
        <f>+K26+K21</f>
        <v>-12128</v>
      </c>
    </row>
    <row r="29" spans="2:11" ht="9" customHeight="1">
      <c r="B29" s="2"/>
      <c r="C29" s="2"/>
      <c r="D29" s="2"/>
      <c r="G29" s="72"/>
      <c r="I29" s="72"/>
      <c r="K29" s="21"/>
    </row>
    <row r="30" spans="2:11" ht="15">
      <c r="B30" s="2" t="s">
        <v>233</v>
      </c>
      <c r="C30" s="2"/>
      <c r="D30" s="2"/>
      <c r="G30" s="72">
        <f>-1862</f>
        <v>-1862</v>
      </c>
      <c r="I30" s="72">
        <v>-1239</v>
      </c>
      <c r="K30" s="21">
        <v>-277</v>
      </c>
    </row>
    <row r="31" spans="2:11" ht="15">
      <c r="B31" s="2" t="s">
        <v>234</v>
      </c>
      <c r="C31" s="2"/>
      <c r="D31" s="2"/>
      <c r="G31" s="72">
        <f>-4458</f>
        <v>-4458</v>
      </c>
      <c r="I31" s="72">
        <v>-3861</v>
      </c>
      <c r="K31" s="21">
        <v>-851</v>
      </c>
    </row>
    <row r="32" spans="2:11" ht="1.5" customHeight="1" hidden="1">
      <c r="B32" s="2"/>
      <c r="C32" s="2"/>
      <c r="D32" s="2"/>
      <c r="G32" s="72"/>
      <c r="I32" s="72"/>
      <c r="K32" s="14"/>
    </row>
    <row r="33" spans="2:11" ht="1.5" customHeight="1">
      <c r="B33" s="2"/>
      <c r="C33" s="2"/>
      <c r="D33" s="2"/>
      <c r="G33" s="72"/>
      <c r="I33" s="72"/>
      <c r="K33" s="14"/>
    </row>
    <row r="34" spans="2:11" ht="15">
      <c r="B34" s="2" t="s">
        <v>235</v>
      </c>
      <c r="C34" s="2"/>
      <c r="D34" s="2"/>
      <c r="G34" s="67">
        <f>+G31+G30+G26+G21</f>
        <v>-4253</v>
      </c>
      <c r="I34" s="67">
        <f>+I31+I30+I26+I21</f>
        <v>-2030</v>
      </c>
      <c r="K34" s="67">
        <f>+K31+K30+K26+K21</f>
        <v>-13256</v>
      </c>
    </row>
    <row r="35" spans="2:11" ht="9.75" customHeight="1">
      <c r="B35" s="2"/>
      <c r="C35" s="2"/>
      <c r="D35" s="2"/>
      <c r="G35" s="72"/>
      <c r="I35" s="72"/>
      <c r="K35" s="14"/>
    </row>
    <row r="36" spans="2:11" ht="12.75" customHeight="1">
      <c r="B36" s="2" t="s">
        <v>236</v>
      </c>
      <c r="C36" s="2"/>
      <c r="D36" s="2"/>
      <c r="G36" s="72"/>
      <c r="I36" s="72"/>
      <c r="K36" s="14"/>
    </row>
    <row r="37" spans="2:11" ht="9.75" customHeight="1">
      <c r="B37" s="2"/>
      <c r="C37" s="2"/>
      <c r="D37" s="2"/>
      <c r="G37" s="72"/>
      <c r="I37" s="72"/>
      <c r="K37" s="14"/>
    </row>
    <row r="38" spans="2:11" ht="15">
      <c r="B38" s="2"/>
      <c r="C38" s="122" t="s">
        <v>237</v>
      </c>
      <c r="D38" s="2"/>
      <c r="G38" s="72">
        <v>1583</v>
      </c>
      <c r="I38" s="72">
        <v>1898</v>
      </c>
      <c r="K38" s="21">
        <v>6</v>
      </c>
    </row>
    <row r="39" spans="2:11" ht="15">
      <c r="B39" s="2"/>
      <c r="C39" s="122" t="s">
        <v>273</v>
      </c>
      <c r="D39" s="2"/>
      <c r="G39" s="72">
        <v>3277</v>
      </c>
      <c r="I39" s="72">
        <v>0</v>
      </c>
      <c r="K39" s="21"/>
    </row>
    <row r="40" spans="2:11" ht="15" hidden="1">
      <c r="B40" s="2"/>
      <c r="C40" s="122" t="s">
        <v>238</v>
      </c>
      <c r="D40" s="2"/>
      <c r="G40" s="72">
        <v>0</v>
      </c>
      <c r="I40" s="72">
        <v>0</v>
      </c>
      <c r="K40" s="21">
        <v>0</v>
      </c>
    </row>
    <row r="41" spans="2:11" ht="15" hidden="1">
      <c r="B41" s="2"/>
      <c r="C41" s="122" t="s">
        <v>239</v>
      </c>
      <c r="D41" s="2"/>
      <c r="G41" s="72">
        <v>0</v>
      </c>
      <c r="I41" s="72">
        <v>0</v>
      </c>
      <c r="K41" s="21">
        <v>0</v>
      </c>
    </row>
    <row r="42" spans="2:11" ht="15">
      <c r="B42" s="2"/>
      <c r="C42" s="122" t="s">
        <v>272</v>
      </c>
      <c r="D42" s="2"/>
      <c r="G42" s="72">
        <f>-1502</f>
        <v>-1502</v>
      </c>
      <c r="I42" s="72">
        <v>0</v>
      </c>
      <c r="K42" s="21"/>
    </row>
    <row r="43" spans="2:11" ht="15">
      <c r="B43" s="2"/>
      <c r="C43" s="122" t="s">
        <v>240</v>
      </c>
      <c r="D43" s="2"/>
      <c r="G43" s="21">
        <f>-1667</f>
        <v>-1667</v>
      </c>
      <c r="I43" s="21">
        <v>-4194</v>
      </c>
      <c r="K43" s="21">
        <v>-1565</v>
      </c>
    </row>
    <row r="44" spans="2:11" ht="15" hidden="1">
      <c r="B44" s="2"/>
      <c r="C44" s="122" t="s">
        <v>241</v>
      </c>
      <c r="D44" s="2"/>
      <c r="G44" s="72">
        <v>0</v>
      </c>
      <c r="I44" s="72">
        <v>0</v>
      </c>
      <c r="K44" s="21"/>
    </row>
    <row r="45" spans="2:11" ht="15" hidden="1">
      <c r="B45" s="2"/>
      <c r="C45" s="122" t="s">
        <v>242</v>
      </c>
      <c r="D45" s="2"/>
      <c r="G45" s="72">
        <v>0</v>
      </c>
      <c r="I45" s="72">
        <v>0</v>
      </c>
      <c r="K45" s="21">
        <v>0</v>
      </c>
    </row>
    <row r="46" spans="2:11" ht="15">
      <c r="B46" s="2"/>
      <c r="C46" s="122" t="s">
        <v>244</v>
      </c>
      <c r="D46" s="2"/>
      <c r="G46" s="72">
        <v>0</v>
      </c>
      <c r="I46" s="72">
        <v>7</v>
      </c>
      <c r="K46" s="21">
        <v>14</v>
      </c>
    </row>
    <row r="47" spans="2:11" ht="15">
      <c r="B47" s="2"/>
      <c r="C47" s="122" t="s">
        <v>243</v>
      </c>
      <c r="D47" s="2"/>
      <c r="G47" s="72">
        <v>83</v>
      </c>
      <c r="I47" s="72">
        <v>247</v>
      </c>
      <c r="K47" s="21"/>
    </row>
    <row r="48" spans="2:11" ht="15" hidden="1">
      <c r="B48" s="2"/>
      <c r="C48" s="122" t="s">
        <v>245</v>
      </c>
      <c r="D48" s="2"/>
      <c r="G48" s="72">
        <v>0</v>
      </c>
      <c r="I48" s="72">
        <v>0</v>
      </c>
      <c r="K48" s="21">
        <v>0</v>
      </c>
    </row>
    <row r="49" spans="2:11" ht="17.25" customHeight="1">
      <c r="B49" s="2"/>
      <c r="C49" s="2"/>
      <c r="D49" s="2"/>
      <c r="G49" s="67">
        <f>SUM(G38:G48)</f>
        <v>1774</v>
      </c>
      <c r="I49" s="67">
        <f>SUM(I38:I48)</f>
        <v>-2042</v>
      </c>
      <c r="K49" s="67">
        <f>SUM(K38:K48)</f>
        <v>-1545</v>
      </c>
    </row>
    <row r="50" spans="2:11" ht="9.75" customHeight="1">
      <c r="B50" s="2"/>
      <c r="C50" s="2"/>
      <c r="D50" s="2"/>
      <c r="G50" s="72"/>
      <c r="I50" s="72"/>
      <c r="K50" s="14"/>
    </row>
    <row r="51" spans="2:11" ht="17.25" customHeight="1">
      <c r="B51" s="2" t="s">
        <v>246</v>
      </c>
      <c r="C51" s="2"/>
      <c r="D51" s="2"/>
      <c r="G51" s="72"/>
      <c r="I51" s="72"/>
      <c r="K51" s="14"/>
    </row>
    <row r="52" spans="2:11" ht="15" hidden="1">
      <c r="B52" s="2"/>
      <c r="C52" s="122" t="s">
        <v>247</v>
      </c>
      <c r="D52" s="2"/>
      <c r="G52" s="72"/>
      <c r="I52" s="72"/>
      <c r="K52" s="14">
        <v>0</v>
      </c>
    </row>
    <row r="53" spans="2:11" ht="15" hidden="1">
      <c r="B53" s="2"/>
      <c r="C53" s="122" t="s">
        <v>248</v>
      </c>
      <c r="D53" s="2"/>
      <c r="G53" s="72"/>
      <c r="I53" s="72"/>
      <c r="K53" s="14">
        <v>0</v>
      </c>
    </row>
    <row r="54" spans="2:11" ht="15">
      <c r="B54" s="2"/>
      <c r="C54" s="122" t="s">
        <v>249</v>
      </c>
      <c r="D54" s="2"/>
      <c r="G54" s="72">
        <v>7279</v>
      </c>
      <c r="I54" s="72">
        <v>2322</v>
      </c>
      <c r="K54" s="14">
        <v>11430</v>
      </c>
    </row>
    <row r="55" spans="2:11" ht="15">
      <c r="B55" s="2"/>
      <c r="C55" s="122" t="s">
        <v>250</v>
      </c>
      <c r="D55" s="2"/>
      <c r="G55" s="72">
        <v>0</v>
      </c>
      <c r="I55" s="72">
        <v>0</v>
      </c>
      <c r="K55" s="14"/>
    </row>
    <row r="56" spans="2:11" ht="15.75" thickBot="1">
      <c r="B56" s="2"/>
      <c r="C56" s="2"/>
      <c r="D56" s="2"/>
      <c r="G56" s="16">
        <f>+G55+G54</f>
        <v>7279</v>
      </c>
      <c r="I56" s="16">
        <f>+I55+I54</f>
        <v>2322</v>
      </c>
      <c r="K56" s="16">
        <f>SUM(K52:K54)</f>
        <v>11430</v>
      </c>
    </row>
    <row r="57" spans="2:11" s="7" customFormat="1" ht="12" customHeight="1" thickTop="1">
      <c r="B57" s="2"/>
      <c r="C57" s="2"/>
      <c r="D57" s="2"/>
      <c r="G57" s="72"/>
      <c r="I57" s="72"/>
      <c r="K57" s="14"/>
    </row>
    <row r="58" spans="2:11" s="7" customFormat="1" ht="1.5" customHeight="1" hidden="1">
      <c r="B58" s="2"/>
      <c r="C58" s="2"/>
      <c r="D58" s="2"/>
      <c r="G58" s="72"/>
      <c r="I58" s="72"/>
      <c r="K58" s="14"/>
    </row>
    <row r="59" spans="2:11" ht="15">
      <c r="B59" s="2" t="s">
        <v>251</v>
      </c>
      <c r="C59" s="2"/>
      <c r="D59" s="2"/>
      <c r="G59" s="14">
        <f>+G34+G49+G56</f>
        <v>4800</v>
      </c>
      <c r="I59" s="14">
        <f>+I34+I49+I56</f>
        <v>-1750</v>
      </c>
      <c r="K59" s="14">
        <f>+K34+K49+K56</f>
        <v>-3371</v>
      </c>
    </row>
    <row r="60" spans="2:11" ht="6" customHeight="1">
      <c r="B60" s="2"/>
      <c r="C60" s="2"/>
      <c r="D60" s="2"/>
      <c r="G60" s="72"/>
      <c r="I60" s="72"/>
      <c r="K60" s="14"/>
    </row>
    <row r="61" spans="2:11" ht="15">
      <c r="B61" s="2" t="s">
        <v>252</v>
      </c>
      <c r="C61" s="2"/>
      <c r="D61" s="2"/>
      <c r="E61" s="2"/>
      <c r="G61" s="72">
        <f>-20645</f>
        <v>-20645</v>
      </c>
      <c r="I61" s="72">
        <v>-18875</v>
      </c>
      <c r="K61" s="14">
        <v>-12837</v>
      </c>
    </row>
    <row r="62" spans="2:11" ht="18.75" customHeight="1" thickBot="1">
      <c r="B62" s="2" t="s">
        <v>285</v>
      </c>
      <c r="C62" s="2"/>
      <c r="D62" s="2"/>
      <c r="G62" s="16">
        <f>+G61+G59</f>
        <v>-15845</v>
      </c>
      <c r="I62" s="16">
        <f>+I61+I59</f>
        <v>-20625</v>
      </c>
      <c r="K62" s="16">
        <f>+K61+K59</f>
        <v>-16208</v>
      </c>
    </row>
    <row r="63" spans="2:11" ht="15.75" thickTop="1">
      <c r="B63" s="2"/>
      <c r="C63" s="2"/>
      <c r="D63" s="2"/>
      <c r="G63" s="72"/>
      <c r="I63" s="72"/>
      <c r="K63" s="14"/>
    </row>
    <row r="64" spans="2:11" ht="15">
      <c r="B64" s="2" t="s">
        <v>253</v>
      </c>
      <c r="C64" s="2"/>
      <c r="D64" s="2"/>
      <c r="G64" s="72"/>
      <c r="I64" s="72"/>
      <c r="K64" s="14"/>
    </row>
    <row r="65" spans="2:11" ht="15">
      <c r="B65" s="2" t="s">
        <v>254</v>
      </c>
      <c r="C65" s="2"/>
      <c r="D65" s="2"/>
      <c r="G65" s="72">
        <v>1697</v>
      </c>
      <c r="I65" s="72">
        <v>1804</v>
      </c>
      <c r="K65" s="14">
        <v>302</v>
      </c>
    </row>
    <row r="66" spans="2:11" ht="15">
      <c r="B66" s="2" t="s">
        <v>153</v>
      </c>
      <c r="C66" s="2"/>
      <c r="D66" s="2"/>
      <c r="G66" s="72">
        <f>-17542</f>
        <v>-17542</v>
      </c>
      <c r="I66" s="72">
        <v>-22429</v>
      </c>
      <c r="K66" s="14">
        <v>-16510</v>
      </c>
    </row>
    <row r="67" spans="2:11" ht="19.5" customHeight="1" thickBot="1">
      <c r="B67" s="2"/>
      <c r="C67" s="2"/>
      <c r="D67" s="2"/>
      <c r="G67" s="16">
        <f>+G66+G65</f>
        <v>-15845</v>
      </c>
      <c r="I67" s="16">
        <f>+I66+I65</f>
        <v>-20625</v>
      </c>
      <c r="K67" s="16">
        <f>+K66+K65</f>
        <v>-16208</v>
      </c>
    </row>
    <row r="68" spans="2:7" ht="15.75" thickTop="1">
      <c r="B68" s="2"/>
      <c r="C68" s="2"/>
      <c r="D68" s="2"/>
      <c r="G68" s="58"/>
    </row>
    <row r="69" spans="2:9" ht="12.75">
      <c r="B69" s="11" t="s">
        <v>255</v>
      </c>
      <c r="E69" s="31"/>
      <c r="F69" s="31"/>
      <c r="G69" s="31"/>
      <c r="H69" s="31"/>
      <c r="I69" s="31"/>
    </row>
    <row r="70" spans="2:9" ht="12.75">
      <c r="B70" s="11" t="s">
        <v>260</v>
      </c>
      <c r="E70" s="31"/>
      <c r="F70" s="31"/>
      <c r="G70" s="31"/>
      <c r="H70" s="31"/>
      <c r="I70" s="31"/>
    </row>
    <row r="71" spans="2:9" ht="15">
      <c r="B71" s="2"/>
      <c r="C71" s="2"/>
      <c r="D71" s="2"/>
      <c r="I71" s="107" t="s">
        <v>286</v>
      </c>
    </row>
    <row r="72" spans="2:4" ht="15">
      <c r="B72" s="2"/>
      <c r="C72" s="2"/>
      <c r="D72" s="2"/>
    </row>
    <row r="73" spans="2:4" ht="15">
      <c r="B73" s="2"/>
      <c r="C73" s="2"/>
      <c r="D73" s="2"/>
    </row>
    <row r="74" spans="2:4" ht="15">
      <c r="B74" s="2"/>
      <c r="C74" s="2"/>
      <c r="D74" s="2"/>
    </row>
    <row r="75" spans="2:4" ht="15">
      <c r="B75" s="2"/>
      <c r="C75" s="2"/>
      <c r="D75" s="2"/>
    </row>
  </sheetData>
  <mergeCells count="3">
    <mergeCell ref="B7:K7"/>
    <mergeCell ref="B8:K8"/>
    <mergeCell ref="B5:I5"/>
  </mergeCells>
  <printOptions/>
  <pageMargins left="0.75" right="0.75" top="1" bottom="1" header="0.5" footer="0.5"/>
  <pageSetup horizontalDpi="600" verticalDpi="600" orientation="portrait" paperSize="9" scale="80" r:id="rId2"/>
  <drawing r:id="rId1"/>
</worksheet>
</file>

<file path=xl/worksheets/sheet6.xml><?xml version="1.0" encoding="utf-8"?>
<worksheet xmlns="http://schemas.openxmlformats.org/spreadsheetml/2006/main" xmlns:r="http://schemas.openxmlformats.org/officeDocument/2006/relationships">
  <sheetPr codeName="Sheet6"/>
  <dimension ref="B5:R75"/>
  <sheetViews>
    <sheetView showGridLines="0" tabSelected="1" zoomScale="80" zoomScaleNormal="80" workbookViewId="0" topLeftCell="B40">
      <selection activeCell="R62" sqref="R62"/>
    </sheetView>
  </sheetViews>
  <sheetFormatPr defaultColWidth="9.140625" defaultRowHeight="12.75"/>
  <cols>
    <col min="1" max="1" width="9.140625" style="1" customWidth="1"/>
    <col min="2" max="2" width="22.8515625" style="1" customWidth="1"/>
    <col min="3" max="3" width="1.28515625" style="1" hidden="1" customWidth="1"/>
    <col min="4" max="4" width="12.8515625" style="1" customWidth="1"/>
    <col min="5" max="5" width="1.421875" style="1" customWidth="1"/>
    <col min="6" max="6" width="14.57421875" style="1" customWidth="1"/>
    <col min="7" max="7" width="1.421875" style="1" customWidth="1"/>
    <col min="8" max="8" width="14.28125" style="1" customWidth="1"/>
    <col min="9" max="9" width="1.7109375" style="1" customWidth="1"/>
    <col min="10" max="10" width="12.57421875" style="1" customWidth="1"/>
    <col min="11" max="11" width="1.7109375" style="1" customWidth="1"/>
    <col min="12" max="12" width="12.7109375" style="1" customWidth="1"/>
    <col min="13" max="13" width="1.1484375" style="1" customWidth="1"/>
    <col min="14" max="14" width="13.140625" style="1" customWidth="1"/>
    <col min="15" max="15" width="1.1484375" style="1" customWidth="1"/>
    <col min="16" max="16" width="9.8515625" style="1" bestFit="1" customWidth="1"/>
    <col min="17" max="17" width="1.1484375" style="1" customWidth="1"/>
    <col min="18" max="18" width="10.28125" style="1" bestFit="1" customWidth="1"/>
    <col min="19" max="16384" width="9.140625" style="1" customWidth="1"/>
  </cols>
  <sheetData>
    <row r="2" ht="12.75"/>
    <row r="3" ht="12.75"/>
    <row r="4" ht="12.75"/>
    <row r="5" spans="2:15" ht="15.75">
      <c r="B5" s="141" t="s">
        <v>212</v>
      </c>
      <c r="C5" s="141"/>
      <c r="D5" s="141"/>
      <c r="E5" s="141"/>
      <c r="F5" s="141"/>
      <c r="G5" s="141"/>
      <c r="H5" s="141"/>
      <c r="I5" s="141"/>
      <c r="J5" s="141"/>
      <c r="K5" s="141"/>
      <c r="L5" s="141"/>
      <c r="M5" s="141"/>
      <c r="N5" s="141"/>
      <c r="O5" s="106"/>
    </row>
    <row r="6" spans="2:15" ht="15.75">
      <c r="B6" s="106"/>
      <c r="C6" s="106"/>
      <c r="D6" s="106"/>
      <c r="E6" s="106"/>
      <c r="F6" s="106"/>
      <c r="G6" s="106"/>
      <c r="H6" s="106"/>
      <c r="I6" s="106"/>
      <c r="J6" s="106"/>
      <c r="K6" s="106"/>
      <c r="L6" s="106"/>
      <c r="M6" s="106"/>
      <c r="N6" s="106"/>
      <c r="O6" s="106"/>
    </row>
    <row r="7" spans="2:15" ht="15.75">
      <c r="B7" s="143" t="s">
        <v>25</v>
      </c>
      <c r="C7" s="143"/>
      <c r="D7" s="143"/>
      <c r="E7" s="143"/>
      <c r="F7" s="143"/>
      <c r="G7" s="143"/>
      <c r="H7" s="143"/>
      <c r="I7" s="143"/>
      <c r="J7" s="143"/>
      <c r="K7" s="143"/>
      <c r="L7" s="143"/>
      <c r="M7" s="143"/>
      <c r="N7" s="143"/>
      <c r="O7" s="69"/>
    </row>
    <row r="8" spans="2:15" ht="15.75">
      <c r="B8" s="143" t="s">
        <v>274</v>
      </c>
      <c r="C8" s="143"/>
      <c r="D8" s="143"/>
      <c r="E8" s="143"/>
      <c r="F8" s="143"/>
      <c r="G8" s="143"/>
      <c r="H8" s="143"/>
      <c r="I8" s="143"/>
      <c r="J8" s="143"/>
      <c r="K8" s="143"/>
      <c r="L8" s="143"/>
      <c r="M8" s="143"/>
      <c r="N8" s="143"/>
      <c r="O8" s="69"/>
    </row>
    <row r="9" spans="4:13" ht="12.75">
      <c r="D9" s="27"/>
      <c r="E9" s="27"/>
      <c r="F9" s="27"/>
      <c r="G9" s="27"/>
      <c r="H9" s="27"/>
      <c r="I9" s="27"/>
      <c r="J9" s="27"/>
      <c r="K9" s="27"/>
      <c r="L9" s="27"/>
      <c r="M9" s="27"/>
    </row>
    <row r="10" spans="4:15" ht="15" customHeight="1">
      <c r="D10" s="142" t="s">
        <v>207</v>
      </c>
      <c r="E10" s="142"/>
      <c r="F10" s="142"/>
      <c r="G10" s="142"/>
      <c r="H10" s="142"/>
      <c r="I10" s="142"/>
      <c r="J10" s="142"/>
      <c r="K10" s="142"/>
      <c r="L10" s="142"/>
      <c r="M10" s="142"/>
      <c r="N10" s="142"/>
      <c r="O10" s="26"/>
    </row>
    <row r="11" spans="4:18" ht="15">
      <c r="D11" s="18" t="s">
        <v>27</v>
      </c>
      <c r="E11" s="26"/>
      <c r="F11" s="28" t="s">
        <v>79</v>
      </c>
      <c r="G11" s="28"/>
      <c r="H11" s="28" t="s">
        <v>27</v>
      </c>
      <c r="I11" s="28"/>
      <c r="J11" s="28" t="s">
        <v>29</v>
      </c>
      <c r="K11" s="28"/>
      <c r="L11" s="18" t="s">
        <v>28</v>
      </c>
      <c r="M11" s="18"/>
      <c r="N11" s="12"/>
      <c r="O11" s="12"/>
      <c r="P11" s="12" t="s">
        <v>208</v>
      </c>
      <c r="Q11" s="2"/>
      <c r="R11" s="18" t="s">
        <v>32</v>
      </c>
    </row>
    <row r="12" spans="4:18" ht="15">
      <c r="D12" s="18" t="s">
        <v>29</v>
      </c>
      <c r="E12" s="26"/>
      <c r="F12" s="18" t="s">
        <v>27</v>
      </c>
      <c r="G12" s="18"/>
      <c r="H12" s="28" t="s">
        <v>30</v>
      </c>
      <c r="I12" s="18"/>
      <c r="J12" s="28" t="s">
        <v>26</v>
      </c>
      <c r="K12" s="18"/>
      <c r="L12" s="18" t="s">
        <v>31</v>
      </c>
      <c r="M12" s="18"/>
      <c r="N12" s="18" t="s">
        <v>32</v>
      </c>
      <c r="O12" s="18"/>
      <c r="P12" s="12" t="s">
        <v>209</v>
      </c>
      <c r="Q12" s="2"/>
      <c r="R12" s="12" t="s">
        <v>210</v>
      </c>
    </row>
    <row r="13" spans="2:18" ht="15">
      <c r="B13" s="2"/>
      <c r="D13" s="10" t="s">
        <v>20</v>
      </c>
      <c r="E13" s="3"/>
      <c r="F13" s="10" t="s">
        <v>20</v>
      </c>
      <c r="G13" s="10"/>
      <c r="H13" s="10" t="s">
        <v>20</v>
      </c>
      <c r="I13" s="10"/>
      <c r="J13" s="10" t="s">
        <v>20</v>
      </c>
      <c r="K13" s="10"/>
      <c r="L13" s="10" t="s">
        <v>20</v>
      </c>
      <c r="M13" s="10"/>
      <c r="N13" s="10" t="s">
        <v>20</v>
      </c>
      <c r="O13" s="10"/>
      <c r="P13" s="10" t="s">
        <v>20</v>
      </c>
      <c r="R13" s="10" t="s">
        <v>20</v>
      </c>
    </row>
    <row r="14" spans="2:15" ht="15">
      <c r="B14" s="2"/>
      <c r="D14" s="3"/>
      <c r="E14" s="3"/>
      <c r="F14" s="3"/>
      <c r="G14" s="3"/>
      <c r="H14" s="3"/>
      <c r="I14" s="3"/>
      <c r="J14" s="3"/>
      <c r="K14" s="3"/>
      <c r="L14" s="3"/>
      <c r="M14" s="3"/>
      <c r="N14" s="3"/>
      <c r="O14" s="3"/>
    </row>
    <row r="15" ht="15.75">
      <c r="B15" s="29" t="s">
        <v>279</v>
      </c>
    </row>
    <row r="16" ht="15.75">
      <c r="B16" s="29" t="s">
        <v>283</v>
      </c>
    </row>
    <row r="17" spans="2:18" ht="30">
      <c r="B17" s="30" t="s">
        <v>258</v>
      </c>
      <c r="D17" s="14">
        <v>60911</v>
      </c>
      <c r="E17" s="14"/>
      <c r="F17" s="14">
        <v>-806</v>
      </c>
      <c r="G17" s="14"/>
      <c r="H17" s="14">
        <v>919</v>
      </c>
      <c r="I17" s="14"/>
      <c r="J17" s="14">
        <v>27221</v>
      </c>
      <c r="K17" s="14"/>
      <c r="L17" s="14">
        <v>39463</v>
      </c>
      <c r="M17" s="14"/>
      <c r="N17" s="14">
        <f>+L17+J17+H17+F17+D17</f>
        <v>127708</v>
      </c>
      <c r="O17" s="14"/>
      <c r="P17" s="14">
        <v>1490</v>
      </c>
      <c r="Q17" s="2"/>
      <c r="R17" s="72">
        <f>SUM(N17:Q17)</f>
        <v>129198</v>
      </c>
    </row>
    <row r="18" spans="2:18" ht="15" hidden="1">
      <c r="B18" s="2"/>
      <c r="D18" s="14"/>
      <c r="E18" s="14"/>
      <c r="F18" s="14"/>
      <c r="G18" s="14"/>
      <c r="H18" s="14"/>
      <c r="I18" s="14"/>
      <c r="J18" s="14"/>
      <c r="K18" s="14"/>
      <c r="L18" s="14"/>
      <c r="M18" s="14"/>
      <c r="N18" s="14"/>
      <c r="O18" s="14"/>
      <c r="P18" s="2"/>
      <c r="Q18" s="2"/>
      <c r="R18" s="2"/>
    </row>
    <row r="19" spans="2:18" ht="15" hidden="1">
      <c r="B19" s="2" t="s">
        <v>211</v>
      </c>
      <c r="D19" s="14">
        <v>0</v>
      </c>
      <c r="E19" s="14"/>
      <c r="F19" s="14">
        <v>0</v>
      </c>
      <c r="G19" s="14"/>
      <c r="H19" s="14">
        <v>0</v>
      </c>
      <c r="I19" s="14"/>
      <c r="J19" s="14">
        <v>0</v>
      </c>
      <c r="K19" s="14"/>
      <c r="L19" s="14">
        <v>0</v>
      </c>
      <c r="M19" s="14"/>
      <c r="N19" s="14">
        <v>0</v>
      </c>
      <c r="O19" s="14"/>
      <c r="P19" s="14"/>
      <c r="Q19" s="2"/>
      <c r="R19" s="72">
        <f>SUM(N19:Q19)</f>
        <v>0</v>
      </c>
    </row>
    <row r="20" spans="4:18" ht="15">
      <c r="D20" s="14"/>
      <c r="E20" s="14"/>
      <c r="F20" s="14"/>
      <c r="G20" s="14"/>
      <c r="H20" s="14"/>
      <c r="I20" s="14"/>
      <c r="J20" s="14"/>
      <c r="K20" s="14"/>
      <c r="L20" s="14"/>
      <c r="M20" s="14"/>
      <c r="N20" s="14"/>
      <c r="O20" s="14"/>
      <c r="P20" s="2"/>
      <c r="Q20" s="2"/>
      <c r="R20" s="2"/>
    </row>
    <row r="21" spans="2:18" ht="30">
      <c r="B21" s="30" t="s">
        <v>263</v>
      </c>
      <c r="D21" s="14">
        <v>0</v>
      </c>
      <c r="E21" s="14"/>
      <c r="F21" s="14">
        <v>0</v>
      </c>
      <c r="G21" s="14"/>
      <c r="H21" s="14">
        <v>0</v>
      </c>
      <c r="I21" s="14"/>
      <c r="J21" s="14">
        <v>0</v>
      </c>
      <c r="K21" s="14"/>
      <c r="L21" s="21">
        <v>2552</v>
      </c>
      <c r="M21" s="21"/>
      <c r="N21" s="21">
        <f>+D21+F21+H21+L21</f>
        <v>2552</v>
      </c>
      <c r="O21" s="21"/>
      <c r="P21" s="21">
        <f>-54</f>
        <v>-54</v>
      </c>
      <c r="Q21" s="2"/>
      <c r="R21" s="72">
        <f>SUM(N21:Q21)</f>
        <v>2498</v>
      </c>
    </row>
    <row r="22" spans="2:18" ht="15">
      <c r="B22" s="30"/>
      <c r="D22" s="14"/>
      <c r="E22" s="14"/>
      <c r="F22" s="14"/>
      <c r="G22" s="14"/>
      <c r="H22" s="14"/>
      <c r="I22" s="14"/>
      <c r="J22" s="14"/>
      <c r="K22" s="14"/>
      <c r="L22" s="21"/>
      <c r="M22" s="21"/>
      <c r="N22" s="21"/>
      <c r="O22" s="21"/>
      <c r="P22" s="123"/>
      <c r="Q22" s="2"/>
      <c r="R22" s="2"/>
    </row>
    <row r="23" spans="2:18" ht="60">
      <c r="B23" s="30" t="s">
        <v>268</v>
      </c>
      <c r="D23" s="14"/>
      <c r="E23" s="14"/>
      <c r="F23" s="14"/>
      <c r="G23" s="14"/>
      <c r="H23" s="14"/>
      <c r="I23" s="14"/>
      <c r="J23" s="14"/>
      <c r="K23" s="14"/>
      <c r="L23" s="21"/>
      <c r="M23" s="21"/>
      <c r="N23" s="21"/>
      <c r="O23" s="21"/>
      <c r="P23" s="21">
        <f>-1436</f>
        <v>-1436</v>
      </c>
      <c r="Q23" s="2"/>
      <c r="R23" s="72">
        <f>SUM(N23:Q23)</f>
        <v>-1436</v>
      </c>
    </row>
    <row r="24" spans="2:18" ht="15">
      <c r="B24" s="30"/>
      <c r="D24" s="14"/>
      <c r="E24" s="14"/>
      <c r="F24" s="14"/>
      <c r="G24" s="14"/>
      <c r="H24" s="14"/>
      <c r="I24" s="14"/>
      <c r="J24" s="14"/>
      <c r="K24" s="14"/>
      <c r="L24" s="21"/>
      <c r="M24" s="21"/>
      <c r="N24" s="21"/>
      <c r="O24" s="21"/>
      <c r="P24" s="123"/>
      <c r="Q24" s="2"/>
      <c r="R24" s="2"/>
    </row>
    <row r="25" spans="2:18" ht="17.25" customHeight="1" hidden="1">
      <c r="B25" s="30" t="s">
        <v>78</v>
      </c>
      <c r="D25" s="14">
        <v>0</v>
      </c>
      <c r="E25" s="14"/>
      <c r="F25" s="14">
        <v>0</v>
      </c>
      <c r="G25" s="14"/>
      <c r="H25" s="14">
        <v>0</v>
      </c>
      <c r="I25" s="14"/>
      <c r="J25" s="14">
        <v>0</v>
      </c>
      <c r="K25" s="14"/>
      <c r="L25" s="21">
        <v>0</v>
      </c>
      <c r="M25" s="21"/>
      <c r="N25" s="21">
        <f>+D25+F25+H25+L25</f>
        <v>0</v>
      </c>
      <c r="O25" s="21"/>
      <c r="P25" s="123">
        <v>0</v>
      </c>
      <c r="Q25" s="2"/>
      <c r="R25" s="72">
        <f>SUM(N25:Q25)</f>
        <v>0</v>
      </c>
    </row>
    <row r="26" spans="2:18" ht="15" hidden="1">
      <c r="B26" s="30"/>
      <c r="D26" s="14"/>
      <c r="E26" s="14"/>
      <c r="F26" s="14"/>
      <c r="G26" s="14"/>
      <c r="H26" s="14"/>
      <c r="I26" s="14"/>
      <c r="J26" s="14"/>
      <c r="K26" s="14"/>
      <c r="L26" s="21"/>
      <c r="M26" s="21"/>
      <c r="N26" s="21"/>
      <c r="O26" s="21"/>
      <c r="P26" s="123"/>
      <c r="Q26" s="2"/>
      <c r="R26" s="72"/>
    </row>
    <row r="27" spans="2:18" ht="15" hidden="1">
      <c r="B27" s="2" t="s">
        <v>98</v>
      </c>
      <c r="D27" s="14">
        <v>0</v>
      </c>
      <c r="E27" s="14"/>
      <c r="F27" s="14">
        <v>0</v>
      </c>
      <c r="G27" s="14"/>
      <c r="H27" s="14">
        <v>0</v>
      </c>
      <c r="I27" s="14"/>
      <c r="J27" s="14">
        <v>0</v>
      </c>
      <c r="K27" s="14"/>
      <c r="L27" s="21">
        <v>0</v>
      </c>
      <c r="M27" s="21">
        <v>0</v>
      </c>
      <c r="N27" s="21">
        <f>+D27+F27+H27+L27</f>
        <v>0</v>
      </c>
      <c r="O27" s="21"/>
      <c r="P27" s="123">
        <v>0</v>
      </c>
      <c r="Q27" s="2"/>
      <c r="R27" s="72">
        <f>SUM(N27:Q27)</f>
        <v>0</v>
      </c>
    </row>
    <row r="28" spans="2:18" ht="30">
      <c r="B28" s="66" t="s">
        <v>280</v>
      </c>
      <c r="D28" s="67">
        <f>+D17+D21+D25</f>
        <v>60911</v>
      </c>
      <c r="E28" s="20"/>
      <c r="F28" s="67">
        <f>+F17+F21+F25</f>
        <v>-806</v>
      </c>
      <c r="G28" s="14"/>
      <c r="H28" s="67">
        <f>+H17+H21+H25</f>
        <v>919</v>
      </c>
      <c r="I28" s="14"/>
      <c r="J28" s="67">
        <f>+J17+J21+J25</f>
        <v>27221</v>
      </c>
      <c r="K28" s="14"/>
      <c r="L28" s="22">
        <f>+L17+L21+L25+L27</f>
        <v>42015</v>
      </c>
      <c r="M28" s="21"/>
      <c r="N28" s="22">
        <f>+N17+N21+N25+N27</f>
        <v>130260</v>
      </c>
      <c r="O28" s="99"/>
      <c r="P28" s="22">
        <f>+P17+P21+P25+P19+P27+P23</f>
        <v>0</v>
      </c>
      <c r="Q28" s="2"/>
      <c r="R28" s="67">
        <f>+R17+R21+R25+R19+R27+R23</f>
        <v>130260</v>
      </c>
    </row>
    <row r="29" spans="2:18" ht="15">
      <c r="B29" s="30"/>
      <c r="D29" s="61"/>
      <c r="E29" s="8"/>
      <c r="F29" s="8"/>
      <c r="H29" s="8"/>
      <c r="L29" s="61"/>
      <c r="N29" s="8"/>
      <c r="O29" s="8"/>
      <c r="P29" s="2"/>
      <c r="Q29" s="2"/>
      <c r="R29" s="2"/>
    </row>
    <row r="30" spans="2:18" ht="15">
      <c r="B30" s="2"/>
      <c r="L30" s="58"/>
      <c r="N30" s="58"/>
      <c r="O30" s="58"/>
      <c r="P30" s="2"/>
      <c r="Q30" s="2"/>
      <c r="R30" s="2"/>
    </row>
    <row r="31" spans="2:18" ht="15">
      <c r="B31" s="11" t="s">
        <v>33</v>
      </c>
      <c r="E31" s="31"/>
      <c r="F31" s="31"/>
      <c r="G31" s="31"/>
      <c r="P31" s="2"/>
      <c r="Q31" s="2"/>
      <c r="R31" s="2"/>
    </row>
    <row r="32" spans="2:18" ht="15">
      <c r="B32" s="11" t="s">
        <v>260</v>
      </c>
      <c r="E32" s="31"/>
      <c r="F32" s="31"/>
      <c r="G32" s="31"/>
      <c r="P32" s="2"/>
      <c r="Q32" s="2"/>
      <c r="R32" s="2"/>
    </row>
    <row r="33" spans="2:15" ht="12.75">
      <c r="B33" s="142"/>
      <c r="C33" s="142"/>
      <c r="D33" s="142"/>
      <c r="E33" s="142"/>
      <c r="F33" s="142"/>
      <c r="G33" s="142"/>
      <c r="H33" s="142"/>
      <c r="I33" s="142"/>
      <c r="J33" s="142"/>
      <c r="K33" s="142"/>
      <c r="L33" s="142"/>
      <c r="M33" s="142"/>
      <c r="N33" s="142"/>
      <c r="O33" s="26"/>
    </row>
    <row r="34" spans="2:15" ht="12.75">
      <c r="B34" s="26"/>
      <c r="C34" s="26"/>
      <c r="D34" s="26"/>
      <c r="E34" s="26"/>
      <c r="F34" s="26"/>
      <c r="G34" s="26"/>
      <c r="H34" s="26"/>
      <c r="K34" s="26"/>
      <c r="L34" s="26"/>
      <c r="M34" s="26"/>
      <c r="N34" s="26"/>
      <c r="O34" s="26"/>
    </row>
    <row r="35" spans="2:15" ht="15.75">
      <c r="B35" s="143" t="s">
        <v>25</v>
      </c>
      <c r="C35" s="143"/>
      <c r="D35" s="143"/>
      <c r="E35" s="143"/>
      <c r="F35" s="143"/>
      <c r="G35" s="143"/>
      <c r="H35" s="143"/>
      <c r="I35" s="143"/>
      <c r="J35" s="143"/>
      <c r="K35" s="143"/>
      <c r="L35" s="143"/>
      <c r="M35" s="143"/>
      <c r="N35" s="143"/>
      <c r="O35" s="69"/>
    </row>
    <row r="36" spans="2:15" ht="15.75">
      <c r="B36" s="143" t="s">
        <v>278</v>
      </c>
      <c r="C36" s="143"/>
      <c r="D36" s="143"/>
      <c r="E36" s="143"/>
      <c r="F36" s="143"/>
      <c r="G36" s="143"/>
      <c r="H36" s="143"/>
      <c r="I36" s="143"/>
      <c r="J36" s="143"/>
      <c r="K36" s="143"/>
      <c r="L36" s="143"/>
      <c r="M36" s="143"/>
      <c r="N36" s="143"/>
      <c r="O36" s="69"/>
    </row>
    <row r="37" spans="4:13" ht="15.75">
      <c r="D37" s="27"/>
      <c r="E37" s="27"/>
      <c r="F37" s="27"/>
      <c r="G37" s="27"/>
      <c r="H37" s="27"/>
      <c r="I37" s="69"/>
      <c r="J37" s="69"/>
      <c r="K37" s="27"/>
      <c r="L37" s="27"/>
      <c r="M37" s="27"/>
    </row>
    <row r="38" spans="4:15" ht="15" customHeight="1">
      <c r="D38" s="142" t="s">
        <v>207</v>
      </c>
      <c r="E38" s="142"/>
      <c r="F38" s="142"/>
      <c r="G38" s="142"/>
      <c r="H38" s="142"/>
      <c r="I38" s="142"/>
      <c r="J38" s="142"/>
      <c r="K38" s="142"/>
      <c r="L38" s="142"/>
      <c r="M38" s="142"/>
      <c r="N38" s="142"/>
      <c r="O38" s="26"/>
    </row>
    <row r="39" spans="4:18" ht="15">
      <c r="D39" s="18" t="s">
        <v>27</v>
      </c>
      <c r="E39" s="26"/>
      <c r="F39" s="28" t="s">
        <v>79</v>
      </c>
      <c r="G39" s="28"/>
      <c r="H39" s="28" t="s">
        <v>27</v>
      </c>
      <c r="I39" s="28"/>
      <c r="J39" s="28" t="s">
        <v>29</v>
      </c>
      <c r="K39" s="28"/>
      <c r="L39" s="18" t="s">
        <v>28</v>
      </c>
      <c r="M39" s="18"/>
      <c r="N39" s="12"/>
      <c r="O39" s="12"/>
      <c r="P39" s="12" t="s">
        <v>208</v>
      </c>
      <c r="Q39" s="2"/>
      <c r="R39" s="18" t="s">
        <v>32</v>
      </c>
    </row>
    <row r="40" spans="4:18" ht="15">
      <c r="D40" s="18" t="s">
        <v>29</v>
      </c>
      <c r="E40" s="26"/>
      <c r="F40" s="18" t="s">
        <v>27</v>
      </c>
      <c r="G40" s="18"/>
      <c r="H40" s="28" t="s">
        <v>30</v>
      </c>
      <c r="I40" s="28"/>
      <c r="J40" s="28" t="s">
        <v>26</v>
      </c>
      <c r="K40" s="18"/>
      <c r="L40" s="18" t="s">
        <v>31</v>
      </c>
      <c r="M40" s="18"/>
      <c r="N40" s="18" t="s">
        <v>32</v>
      </c>
      <c r="O40" s="18"/>
      <c r="P40" s="12" t="s">
        <v>209</v>
      </c>
      <c r="Q40" s="2"/>
      <c r="R40" s="12" t="s">
        <v>210</v>
      </c>
    </row>
    <row r="41" spans="2:18" ht="15">
      <c r="B41" s="2"/>
      <c r="D41" s="10" t="s">
        <v>20</v>
      </c>
      <c r="E41" s="3"/>
      <c r="F41" s="10" t="s">
        <v>20</v>
      </c>
      <c r="G41" s="10"/>
      <c r="H41" s="10" t="s">
        <v>20</v>
      </c>
      <c r="I41" s="28"/>
      <c r="J41" s="10" t="s">
        <v>20</v>
      </c>
      <c r="K41" s="10"/>
      <c r="L41" s="10" t="s">
        <v>20</v>
      </c>
      <c r="M41" s="10"/>
      <c r="N41" s="10" t="s">
        <v>20</v>
      </c>
      <c r="O41" s="10"/>
      <c r="P41" s="10" t="s">
        <v>20</v>
      </c>
      <c r="R41" s="10" t="s">
        <v>20</v>
      </c>
    </row>
    <row r="42" spans="2:15" ht="15">
      <c r="B42" s="2"/>
      <c r="D42" s="3"/>
      <c r="E42" s="3"/>
      <c r="F42" s="3"/>
      <c r="G42" s="3"/>
      <c r="H42" s="3"/>
      <c r="I42" s="18"/>
      <c r="J42" s="3"/>
      <c r="K42" s="3"/>
      <c r="L42" s="3"/>
      <c r="M42" s="3"/>
      <c r="N42" s="3"/>
      <c r="O42" s="3"/>
    </row>
    <row r="43" spans="2:9" ht="15.75">
      <c r="B43" s="29" t="s">
        <v>267</v>
      </c>
      <c r="I43" s="10"/>
    </row>
    <row r="44" spans="2:9" ht="15.75">
      <c r="B44" s="29" t="s">
        <v>284</v>
      </c>
      <c r="I44" s="3"/>
    </row>
    <row r="45" spans="2:18" ht="30">
      <c r="B45" s="30" t="s">
        <v>257</v>
      </c>
      <c r="D45" s="14">
        <v>60911</v>
      </c>
      <c r="E45" s="14"/>
      <c r="F45" s="14">
        <v>-806</v>
      </c>
      <c r="G45" s="14"/>
      <c r="H45" s="14">
        <v>919</v>
      </c>
      <c r="I45" s="14"/>
      <c r="J45" s="14">
        <v>27647</v>
      </c>
      <c r="K45" s="14"/>
      <c r="L45" s="14">
        <v>38925</v>
      </c>
      <c r="M45" s="14"/>
      <c r="N45" s="14">
        <f>+L45+J45+H45+F45+D45</f>
        <v>127596</v>
      </c>
      <c r="O45" s="14"/>
      <c r="P45" s="14">
        <v>1515</v>
      </c>
      <c r="Q45" s="2"/>
      <c r="R45" s="72">
        <f>SUM(N45:Q45)</f>
        <v>129111</v>
      </c>
    </row>
    <row r="46" spans="2:18" ht="15" hidden="1">
      <c r="B46" s="2"/>
      <c r="D46" s="14"/>
      <c r="E46" s="14"/>
      <c r="F46" s="14"/>
      <c r="G46" s="14"/>
      <c r="H46" s="14"/>
      <c r="I46" s="14"/>
      <c r="J46" s="14"/>
      <c r="K46" s="14"/>
      <c r="L46" s="14"/>
      <c r="M46" s="14"/>
      <c r="N46" s="14"/>
      <c r="O46" s="14"/>
      <c r="P46" s="2"/>
      <c r="Q46" s="2"/>
      <c r="R46" s="2"/>
    </row>
    <row r="47" spans="2:18" ht="15" hidden="1">
      <c r="B47" s="2" t="s">
        <v>221</v>
      </c>
      <c r="D47" s="14">
        <v>0</v>
      </c>
      <c r="E47" s="14"/>
      <c r="F47" s="14">
        <v>0</v>
      </c>
      <c r="G47" s="14"/>
      <c r="H47" s="14">
        <v>0</v>
      </c>
      <c r="J47" s="14">
        <v>0</v>
      </c>
      <c r="K47" s="14"/>
      <c r="L47" s="14">
        <v>0</v>
      </c>
      <c r="M47" s="14"/>
      <c r="N47" s="14">
        <f>+L47+J47+H47+F47+D47</f>
        <v>0</v>
      </c>
      <c r="O47" s="14"/>
      <c r="P47" s="72">
        <f>SUM(L47:O47)</f>
        <v>0</v>
      </c>
      <c r="Q47" s="72">
        <f>SUM(M47:P47)</f>
        <v>0</v>
      </c>
      <c r="R47" s="72">
        <f>SUM(N47:Q47)</f>
        <v>0</v>
      </c>
    </row>
    <row r="48" spans="2:18" ht="15">
      <c r="B48" s="2"/>
      <c r="D48" s="14"/>
      <c r="E48" s="14"/>
      <c r="F48" s="14"/>
      <c r="G48" s="14"/>
      <c r="H48" s="14"/>
      <c r="J48" s="14"/>
      <c r="K48" s="14"/>
      <c r="L48" s="14"/>
      <c r="M48" s="14"/>
      <c r="N48" s="14"/>
      <c r="O48" s="14"/>
      <c r="P48" s="2"/>
      <c r="Q48" s="2"/>
      <c r="R48" s="2"/>
    </row>
    <row r="49" spans="2:18" ht="15" hidden="1">
      <c r="B49" s="2" t="s">
        <v>211</v>
      </c>
      <c r="D49" s="14">
        <v>0</v>
      </c>
      <c r="E49" s="14"/>
      <c r="F49" s="14">
        <v>0</v>
      </c>
      <c r="G49" s="14"/>
      <c r="H49" s="14">
        <v>0</v>
      </c>
      <c r="I49" s="14"/>
      <c r="J49" s="14">
        <v>0</v>
      </c>
      <c r="K49" s="14"/>
      <c r="L49" s="14">
        <v>0</v>
      </c>
      <c r="M49" s="14"/>
      <c r="N49" s="14">
        <v>0</v>
      </c>
      <c r="O49" s="14"/>
      <c r="P49" s="14">
        <v>0</v>
      </c>
      <c r="Q49" s="2"/>
      <c r="R49" s="72">
        <f>SUM(N49:Q49)</f>
        <v>0</v>
      </c>
    </row>
    <row r="50" spans="4:18" ht="15">
      <c r="D50" s="14"/>
      <c r="E50" s="14"/>
      <c r="F50" s="14"/>
      <c r="G50" s="14"/>
      <c r="H50" s="14"/>
      <c r="I50" s="14"/>
      <c r="J50" s="14"/>
      <c r="K50" s="14"/>
      <c r="L50" s="14"/>
      <c r="M50" s="14"/>
      <c r="N50" s="14"/>
      <c r="O50" s="14"/>
      <c r="P50" s="2"/>
      <c r="Q50" s="2"/>
      <c r="R50" s="2"/>
    </row>
    <row r="51" spans="2:18" ht="30">
      <c r="B51" s="30" t="s">
        <v>263</v>
      </c>
      <c r="D51" s="14">
        <v>0</v>
      </c>
      <c r="E51" s="14"/>
      <c r="F51" s="14">
        <v>0</v>
      </c>
      <c r="G51" s="14"/>
      <c r="H51" s="14">
        <v>0</v>
      </c>
      <c r="I51" s="14"/>
      <c r="J51" s="14">
        <v>0</v>
      </c>
      <c r="K51" s="14"/>
      <c r="L51" s="21">
        <v>662</v>
      </c>
      <c r="M51" s="14"/>
      <c r="N51" s="14">
        <f>+D51+F51+H51+L51</f>
        <v>662</v>
      </c>
      <c r="O51" s="14"/>
      <c r="P51" s="21">
        <v>1</v>
      </c>
      <c r="Q51" s="2"/>
      <c r="R51" s="72">
        <f>SUM(N51:Q51)</f>
        <v>663</v>
      </c>
    </row>
    <row r="52" spans="2:18" ht="15">
      <c r="B52" s="30"/>
      <c r="D52" s="14"/>
      <c r="E52" s="14"/>
      <c r="F52" s="14"/>
      <c r="G52" s="14"/>
      <c r="H52" s="14"/>
      <c r="I52" s="14"/>
      <c r="J52" s="14"/>
      <c r="K52" s="14"/>
      <c r="L52" s="14"/>
      <c r="M52" s="14"/>
      <c r="N52" s="14"/>
      <c r="O52" s="14"/>
      <c r="P52" s="98"/>
      <c r="Q52" s="2"/>
      <c r="R52" s="2"/>
    </row>
    <row r="53" spans="2:18" ht="15" hidden="1">
      <c r="B53" s="30" t="s">
        <v>78</v>
      </c>
      <c r="D53" s="14">
        <v>0</v>
      </c>
      <c r="E53" s="14"/>
      <c r="F53" s="14">
        <v>0</v>
      </c>
      <c r="G53" s="14"/>
      <c r="H53" s="14">
        <v>0</v>
      </c>
      <c r="I53" s="14"/>
      <c r="J53" s="14">
        <v>0</v>
      </c>
      <c r="K53" s="14"/>
      <c r="L53" s="14">
        <v>0</v>
      </c>
      <c r="M53" s="14"/>
      <c r="N53" s="14">
        <f>+D53+F53+H53+L53</f>
        <v>0</v>
      </c>
      <c r="O53" s="14"/>
      <c r="P53" s="98">
        <v>0</v>
      </c>
      <c r="Q53" s="2"/>
      <c r="R53" s="72">
        <f>SUM(N53:Q53)</f>
        <v>0</v>
      </c>
    </row>
    <row r="54" spans="2:18" ht="15" hidden="1">
      <c r="B54" s="30"/>
      <c r="D54" s="14"/>
      <c r="E54" s="14"/>
      <c r="F54" s="14"/>
      <c r="G54" s="14"/>
      <c r="H54" s="14"/>
      <c r="I54" s="14"/>
      <c r="J54" s="14"/>
      <c r="K54" s="14"/>
      <c r="L54" s="14"/>
      <c r="M54" s="14"/>
      <c r="N54" s="14"/>
      <c r="O54" s="14"/>
      <c r="P54" s="98"/>
      <c r="Q54" s="2"/>
      <c r="R54" s="72"/>
    </row>
    <row r="55" spans="2:18" ht="15" hidden="1">
      <c r="B55" s="2" t="s">
        <v>98</v>
      </c>
      <c r="D55" s="14">
        <v>0</v>
      </c>
      <c r="E55" s="14"/>
      <c r="F55" s="14">
        <v>0</v>
      </c>
      <c r="G55" s="14"/>
      <c r="H55" s="14">
        <v>0</v>
      </c>
      <c r="I55" s="14"/>
      <c r="J55" s="14">
        <v>0</v>
      </c>
      <c r="K55" s="14"/>
      <c r="L55" s="14">
        <v>0</v>
      </c>
      <c r="M55" s="14">
        <v>0</v>
      </c>
      <c r="N55" s="14">
        <f>+D55+F55+H55+L55</f>
        <v>0</v>
      </c>
      <c r="O55" s="14"/>
      <c r="P55" s="98">
        <v>0</v>
      </c>
      <c r="Q55" s="2"/>
      <c r="R55" s="72">
        <f>SUM(N55:Q55)</f>
        <v>0</v>
      </c>
    </row>
    <row r="56" spans="2:18" ht="30">
      <c r="B56" s="66" t="s">
        <v>281</v>
      </c>
      <c r="D56" s="67">
        <f>+D45+D47+D49+D51+D53+D55</f>
        <v>60911</v>
      </c>
      <c r="E56" s="20"/>
      <c r="F56" s="67">
        <f>+F45+F47+F49+F51+F53+F55</f>
        <v>-806</v>
      </c>
      <c r="G56" s="14"/>
      <c r="H56" s="67">
        <f>+H45+H47+H49+H51+H53+H55</f>
        <v>919</v>
      </c>
      <c r="I56" s="67">
        <f>+I45+I51+I53+I55</f>
        <v>0</v>
      </c>
      <c r="J56" s="67">
        <f>+J45+J47+J49+J51+J53+J55</f>
        <v>27647</v>
      </c>
      <c r="K56" s="67">
        <f>+K45+K51+K53+K55</f>
        <v>0</v>
      </c>
      <c r="L56" s="67">
        <f>+L45+L47+L49+L51+L53+L55</f>
        <v>39587</v>
      </c>
      <c r="M56" s="14"/>
      <c r="N56" s="67">
        <f>+N45+N47+N49+N51+N53+N55</f>
        <v>128258</v>
      </c>
      <c r="O56" s="20"/>
      <c r="P56" s="67">
        <f>+P45+P47+P49+P51+P53+P55</f>
        <v>1516</v>
      </c>
      <c r="Q56" s="2"/>
      <c r="R56" s="67">
        <f>+R45+R47+R49+R51+R53+R55</f>
        <v>129774</v>
      </c>
    </row>
    <row r="57" spans="2:18" ht="15">
      <c r="B57" s="30"/>
      <c r="D57" s="61"/>
      <c r="E57" s="8"/>
      <c r="F57" s="8"/>
      <c r="H57" s="8"/>
      <c r="I57" s="8"/>
      <c r="J57" s="8"/>
      <c r="L57" s="61"/>
      <c r="N57" s="8"/>
      <c r="O57" s="8"/>
      <c r="P57" s="2"/>
      <c r="Q57" s="2"/>
      <c r="R57" s="2"/>
    </row>
    <row r="58" spans="2:18" ht="15">
      <c r="B58" s="2"/>
      <c r="L58" s="58"/>
      <c r="N58" s="58"/>
      <c r="O58" s="58"/>
      <c r="P58" s="2"/>
      <c r="Q58" s="2"/>
      <c r="R58" s="2"/>
    </row>
    <row r="59" spans="2:18" ht="15">
      <c r="B59" s="11" t="s">
        <v>33</v>
      </c>
      <c r="E59" s="31"/>
      <c r="F59" s="31"/>
      <c r="G59" s="31"/>
      <c r="I59" s="14"/>
      <c r="J59" s="14"/>
      <c r="P59" s="2"/>
      <c r="Q59" s="2"/>
      <c r="R59" s="2"/>
    </row>
    <row r="60" spans="2:18" ht="15">
      <c r="B60" s="11" t="s">
        <v>260</v>
      </c>
      <c r="E60" s="31"/>
      <c r="F60" s="31"/>
      <c r="G60" s="31"/>
      <c r="I60" s="14"/>
      <c r="J60" s="14"/>
      <c r="P60" s="2"/>
      <c r="Q60" s="2"/>
      <c r="R60" s="2"/>
    </row>
    <row r="61" spans="16:18" ht="15">
      <c r="P61" s="2"/>
      <c r="Q61" s="2"/>
      <c r="R61" s="2"/>
    </row>
    <row r="62" spans="16:18" ht="15">
      <c r="P62" s="2"/>
      <c r="Q62" s="2"/>
      <c r="R62" s="156" t="s">
        <v>287</v>
      </c>
    </row>
    <row r="63" spans="16:18" ht="15">
      <c r="P63" s="2"/>
      <c r="Q63" s="2"/>
      <c r="R63" s="2"/>
    </row>
    <row r="64" spans="16:18" ht="15">
      <c r="P64" s="2"/>
      <c r="Q64" s="2"/>
      <c r="R64" s="2"/>
    </row>
    <row r="65" spans="16:18" ht="15">
      <c r="P65" s="2"/>
      <c r="Q65" s="2"/>
      <c r="R65" s="2"/>
    </row>
    <row r="66" spans="16:18" ht="15">
      <c r="P66" s="2"/>
      <c r="Q66" s="2"/>
      <c r="R66" s="2"/>
    </row>
    <row r="67" spans="16:18" ht="15">
      <c r="P67" s="2"/>
      <c r="Q67" s="2"/>
      <c r="R67" s="2"/>
    </row>
    <row r="68" spans="16:18" ht="15">
      <c r="P68" s="2"/>
      <c r="Q68" s="2"/>
      <c r="R68" s="2"/>
    </row>
    <row r="69" spans="16:18" ht="15">
      <c r="P69" s="2"/>
      <c r="Q69" s="2"/>
      <c r="R69" s="2"/>
    </row>
    <row r="70" spans="16:18" ht="15">
      <c r="P70" s="2"/>
      <c r="Q70" s="2"/>
      <c r="R70" s="2"/>
    </row>
    <row r="71" spans="16:18" ht="15">
      <c r="P71" s="2"/>
      <c r="Q71" s="2"/>
      <c r="R71" s="2"/>
    </row>
    <row r="72" spans="16:18" ht="15">
      <c r="P72" s="2"/>
      <c r="Q72" s="2"/>
      <c r="R72" s="2"/>
    </row>
    <row r="73" spans="16:18" ht="15">
      <c r="P73" s="2"/>
      <c r="Q73" s="2"/>
      <c r="R73" s="2"/>
    </row>
    <row r="74" spans="16:18" ht="15">
      <c r="P74" s="2"/>
      <c r="Q74" s="2"/>
      <c r="R74" s="2"/>
    </row>
    <row r="75" spans="16:18" ht="15">
      <c r="P75" s="2"/>
      <c r="Q75" s="2"/>
      <c r="R75" s="2"/>
    </row>
  </sheetData>
  <mergeCells count="8">
    <mergeCell ref="B5:N5"/>
    <mergeCell ref="B33:N33"/>
    <mergeCell ref="B35:N35"/>
    <mergeCell ref="D38:N38"/>
    <mergeCell ref="B7:N7"/>
    <mergeCell ref="B8:N8"/>
    <mergeCell ref="D10:N10"/>
    <mergeCell ref="B36:N36"/>
  </mergeCells>
  <printOptions/>
  <pageMargins left="0.25" right="0" top="0.75" bottom="0.5" header="0.25" footer="0.25"/>
  <pageSetup horizontalDpi="180" verticalDpi="180" orientation="portrait" paperSize="9" scale="75" r:id="rId2"/>
  <drawing r:id="rId1"/>
</worksheet>
</file>

<file path=xl/worksheets/sheet7.xml><?xml version="1.0" encoding="utf-8"?>
<worksheet xmlns="http://schemas.openxmlformats.org/spreadsheetml/2006/main" xmlns:r="http://schemas.openxmlformats.org/officeDocument/2006/relationships">
  <sheetPr codeName="Sheet41"/>
  <dimension ref="B5:J66"/>
  <sheetViews>
    <sheetView showGridLines="0" zoomScale="75" zoomScaleNormal="75" workbookViewId="0" topLeftCell="A37">
      <selection activeCell="H65" sqref="H65"/>
    </sheetView>
  </sheetViews>
  <sheetFormatPr defaultColWidth="9.140625" defaultRowHeight="12.75"/>
  <cols>
    <col min="1" max="1" width="4.140625" style="1" customWidth="1"/>
    <col min="2" max="2" width="4.28125" style="1" customWidth="1"/>
    <col min="3" max="3" width="12.421875" style="1" customWidth="1"/>
    <col min="4" max="4" width="23.00390625" style="1" customWidth="1"/>
    <col min="5" max="5" width="19.28125" style="1" customWidth="1"/>
    <col min="6" max="8" width="18.7109375" style="1" customWidth="1"/>
    <col min="9" max="9" width="4.00390625" style="1" customWidth="1"/>
    <col min="10" max="16384" width="9.140625" style="1" customWidth="1"/>
  </cols>
  <sheetData>
    <row r="2" ht="12.75"/>
    <row r="3" ht="12.75"/>
    <row r="4" ht="12.75"/>
    <row r="5" spans="2:8" ht="14.25">
      <c r="B5" s="148" t="s">
        <v>75</v>
      </c>
      <c r="C5" s="148"/>
      <c r="D5" s="148"/>
      <c r="E5" s="148"/>
      <c r="F5" s="148"/>
      <c r="G5" s="148"/>
      <c r="H5" s="148"/>
    </row>
    <row r="6" spans="2:8" ht="14.25">
      <c r="B6" s="32"/>
      <c r="C6" s="32"/>
      <c r="D6" s="32"/>
      <c r="E6" s="32"/>
      <c r="F6" s="32"/>
      <c r="G6" s="32"/>
      <c r="H6" s="32"/>
    </row>
    <row r="7" spans="2:8" ht="16.5">
      <c r="B7" s="33" t="s">
        <v>35</v>
      </c>
      <c r="C7" s="34"/>
      <c r="D7" s="149" t="s">
        <v>36</v>
      </c>
      <c r="E7" s="149"/>
      <c r="F7" s="149"/>
      <c r="G7" s="149"/>
      <c r="H7" s="150"/>
    </row>
    <row r="9" ht="23.25" customHeight="1">
      <c r="C9" s="1" t="s">
        <v>183</v>
      </c>
    </row>
    <row r="11" spans="3:7" ht="19.5" customHeight="1">
      <c r="C11" s="1" t="s">
        <v>37</v>
      </c>
      <c r="E11" s="1" t="s">
        <v>38</v>
      </c>
      <c r="F11" s="1" t="s">
        <v>39</v>
      </c>
      <c r="G11" s="1" t="s">
        <v>40</v>
      </c>
    </row>
    <row r="13" ht="20.25" customHeight="1">
      <c r="C13" s="1" t="s">
        <v>77</v>
      </c>
    </row>
    <row r="15" spans="3:5" ht="19.5" customHeight="1">
      <c r="C15" s="1" t="s">
        <v>41</v>
      </c>
      <c r="D15" s="1" t="s">
        <v>42</v>
      </c>
      <c r="E15" s="1" t="s">
        <v>43</v>
      </c>
    </row>
    <row r="16" ht="8.25" customHeight="1"/>
    <row r="17" ht="7.5" customHeight="1"/>
    <row r="18" spans="2:8" ht="16.5">
      <c r="B18" s="33" t="s">
        <v>44</v>
      </c>
      <c r="C18" s="34"/>
      <c r="D18" s="149" t="s">
        <v>45</v>
      </c>
      <c r="E18" s="149"/>
      <c r="F18" s="149"/>
      <c r="G18" s="149"/>
      <c r="H18" s="150"/>
    </row>
    <row r="19" ht="7.5" customHeight="1"/>
    <row r="20" spans="5:6" ht="15">
      <c r="E20" s="153" t="s">
        <v>46</v>
      </c>
      <c r="F20" s="153"/>
    </row>
    <row r="21" spans="5:6" ht="15">
      <c r="E21" s="153" t="s">
        <v>184</v>
      </c>
      <c r="F21" s="153"/>
    </row>
    <row r="25" spans="2:8" ht="15.75">
      <c r="B25" s="35"/>
      <c r="C25" s="36"/>
      <c r="D25" s="37"/>
      <c r="E25" s="154" t="s">
        <v>47</v>
      </c>
      <c r="F25" s="154"/>
      <c r="G25" s="154" t="s">
        <v>48</v>
      </c>
      <c r="H25" s="155"/>
    </row>
    <row r="26" spans="2:8" ht="12.75">
      <c r="B26" s="38"/>
      <c r="C26" s="8"/>
      <c r="D26" s="8"/>
      <c r="E26" s="39" t="s">
        <v>49</v>
      </c>
      <c r="F26" s="39" t="s">
        <v>50</v>
      </c>
      <c r="G26" s="39" t="s">
        <v>51</v>
      </c>
      <c r="H26" s="39" t="s">
        <v>52</v>
      </c>
    </row>
    <row r="27" spans="2:8" ht="12.75">
      <c r="B27" s="38"/>
      <c r="C27" s="8"/>
      <c r="D27" s="8"/>
      <c r="E27" s="40"/>
      <c r="F27" s="41" t="s">
        <v>53</v>
      </c>
      <c r="G27" s="40"/>
      <c r="H27" s="41" t="s">
        <v>53</v>
      </c>
    </row>
    <row r="28" spans="2:8" ht="13.5" customHeight="1">
      <c r="B28" s="38"/>
      <c r="C28" s="8"/>
      <c r="D28" s="8"/>
      <c r="E28" s="40"/>
      <c r="F28" s="41" t="s">
        <v>54</v>
      </c>
      <c r="G28" s="40"/>
      <c r="H28" s="41" t="s">
        <v>55</v>
      </c>
    </row>
    <row r="29" spans="2:8" ht="26.25" customHeight="1">
      <c r="B29" s="38"/>
      <c r="C29" s="8"/>
      <c r="D29" s="8"/>
      <c r="E29" s="40"/>
      <c r="F29" s="40"/>
      <c r="G29" s="41"/>
      <c r="H29" s="41"/>
    </row>
    <row r="30" spans="2:10" ht="12.75">
      <c r="B30" s="38"/>
      <c r="C30" s="8"/>
      <c r="D30" s="8"/>
      <c r="E30" s="42">
        <v>38990</v>
      </c>
      <c r="F30" s="42">
        <v>38625</v>
      </c>
      <c r="G30" s="42">
        <v>38990</v>
      </c>
      <c r="H30" s="42">
        <v>38625</v>
      </c>
      <c r="I30" s="62"/>
      <c r="J30" s="8"/>
    </row>
    <row r="31" spans="2:8" ht="12.75">
      <c r="B31" s="38"/>
      <c r="C31" s="8"/>
      <c r="D31" s="8"/>
      <c r="E31" s="43" t="s">
        <v>56</v>
      </c>
      <c r="F31" s="43" t="s">
        <v>56</v>
      </c>
      <c r="G31" s="43" t="s">
        <v>56</v>
      </c>
      <c r="H31" s="43" t="s">
        <v>56</v>
      </c>
    </row>
    <row r="32" spans="2:8" ht="4.5" customHeight="1">
      <c r="B32" s="44"/>
      <c r="C32" s="4"/>
      <c r="D32" s="4"/>
      <c r="E32" s="45"/>
      <c r="F32" s="45"/>
      <c r="G32" s="45"/>
      <c r="H32" s="45"/>
    </row>
    <row r="33" spans="2:8" ht="12.75">
      <c r="B33" s="46">
        <v>1</v>
      </c>
      <c r="C33" s="47" t="s">
        <v>3</v>
      </c>
      <c r="D33" s="47"/>
      <c r="E33" s="48" t="e">
        <f>+#REF!</f>
        <v>#REF!</v>
      </c>
      <c r="F33" s="48"/>
      <c r="G33" s="48"/>
      <c r="H33" s="48"/>
    </row>
    <row r="34" spans="2:8" ht="12.75">
      <c r="B34" s="46">
        <v>2</v>
      </c>
      <c r="C34" s="47" t="s">
        <v>57</v>
      </c>
      <c r="D34" s="47"/>
      <c r="E34" s="48" t="e">
        <f>+#REF!</f>
        <v>#REF!</v>
      </c>
      <c r="F34" s="56"/>
      <c r="G34" s="48"/>
      <c r="H34" s="56"/>
    </row>
    <row r="35" spans="2:8" ht="12.75">
      <c r="B35" s="46">
        <v>3</v>
      </c>
      <c r="C35" s="100" t="s">
        <v>176</v>
      </c>
      <c r="D35" s="100"/>
      <c r="E35" s="48" t="e">
        <f>+#REF!</f>
        <v>#REF!</v>
      </c>
      <c r="F35" s="56"/>
      <c r="G35" s="48"/>
      <c r="H35" s="56"/>
    </row>
    <row r="36" spans="2:8" ht="12.75">
      <c r="B36" s="46">
        <v>4</v>
      </c>
      <c r="C36" s="100" t="s">
        <v>177</v>
      </c>
      <c r="D36" s="100"/>
      <c r="E36" s="48" t="e">
        <f>+#REF!</f>
        <v>#REF!</v>
      </c>
      <c r="F36" s="56"/>
      <c r="G36" s="48"/>
      <c r="H36" s="56"/>
    </row>
    <row r="37" spans="2:8" ht="12.75">
      <c r="B37" s="46"/>
      <c r="C37" s="100" t="s">
        <v>178</v>
      </c>
      <c r="D37" s="100"/>
      <c r="E37" s="48"/>
      <c r="F37" s="56"/>
      <c r="G37" s="48"/>
      <c r="H37" s="56"/>
    </row>
    <row r="38" spans="2:8" ht="12.75">
      <c r="B38" s="46">
        <v>5</v>
      </c>
      <c r="C38" s="47" t="s">
        <v>58</v>
      </c>
      <c r="D38" s="47"/>
      <c r="E38" s="49" t="e">
        <f>+#REF!</f>
        <v>#REF!</v>
      </c>
      <c r="F38" s="57"/>
      <c r="G38" s="49"/>
      <c r="H38" s="57"/>
    </row>
    <row r="39" spans="2:8" ht="12.75">
      <c r="B39" s="46">
        <v>6</v>
      </c>
      <c r="C39" s="100" t="s">
        <v>179</v>
      </c>
      <c r="D39" s="47"/>
      <c r="E39" s="48">
        <v>0</v>
      </c>
      <c r="F39" s="48">
        <v>0</v>
      </c>
      <c r="G39" s="48">
        <v>0</v>
      </c>
      <c r="H39" s="48">
        <v>0</v>
      </c>
    </row>
    <row r="40" spans="2:8" ht="23.25" customHeight="1">
      <c r="B40" s="46"/>
      <c r="C40" s="47"/>
      <c r="D40" s="47"/>
      <c r="E40" s="144" t="s">
        <v>72</v>
      </c>
      <c r="F40" s="145"/>
      <c r="G40" s="144" t="s">
        <v>73</v>
      </c>
      <c r="H40" s="145"/>
    </row>
    <row r="41" spans="2:8" ht="12.75">
      <c r="B41" s="46">
        <v>7</v>
      </c>
      <c r="C41" s="100" t="s">
        <v>180</v>
      </c>
      <c r="D41" s="100"/>
      <c r="E41" s="146" t="e">
        <f>+#REF!</f>
        <v>#REF!</v>
      </c>
      <c r="F41" s="147"/>
      <c r="G41" s="146"/>
      <c r="H41" s="147"/>
    </row>
    <row r="42" spans="2:8" ht="12.75">
      <c r="B42" s="38"/>
      <c r="C42" s="101" t="s">
        <v>181</v>
      </c>
      <c r="D42" s="101"/>
      <c r="E42" s="102"/>
      <c r="F42" s="102"/>
      <c r="G42" s="102"/>
      <c r="H42" s="103"/>
    </row>
    <row r="43" spans="2:8" ht="9" customHeight="1">
      <c r="B43" s="38"/>
      <c r="C43" s="8"/>
      <c r="D43" s="8"/>
      <c r="E43" s="8"/>
      <c r="F43" s="8"/>
      <c r="G43" s="8"/>
      <c r="H43" s="50"/>
    </row>
    <row r="44" spans="2:8" ht="12.75">
      <c r="B44" s="38" t="s">
        <v>59</v>
      </c>
      <c r="C44" s="8"/>
      <c r="D44" s="8"/>
      <c r="E44" s="8"/>
      <c r="F44" s="8"/>
      <c r="G44" s="8"/>
      <c r="H44" s="50"/>
    </row>
    <row r="45" spans="2:8" ht="8.25" customHeight="1">
      <c r="B45" s="44"/>
      <c r="C45" s="4"/>
      <c r="D45" s="4"/>
      <c r="E45" s="4"/>
      <c r="F45" s="4"/>
      <c r="G45" s="4"/>
      <c r="H45" s="51"/>
    </row>
    <row r="47" spans="2:4" ht="12.75">
      <c r="B47" s="52" t="s">
        <v>60</v>
      </c>
      <c r="C47" s="53"/>
      <c r="D47" s="53"/>
    </row>
    <row r="48" ht="8.25" customHeight="1"/>
    <row r="49" ht="8.25" customHeight="1"/>
    <row r="50" spans="2:8" ht="15.75">
      <c r="B50" s="54" t="s">
        <v>61</v>
      </c>
      <c r="C50" s="34"/>
      <c r="D50" s="149" t="s">
        <v>62</v>
      </c>
      <c r="E50" s="149"/>
      <c r="F50" s="149"/>
      <c r="G50" s="149"/>
      <c r="H50" s="150"/>
    </row>
    <row r="53" spans="2:8" ht="12.75">
      <c r="B53" s="35"/>
      <c r="C53" s="36"/>
      <c r="D53" s="37"/>
      <c r="E53" s="151" t="s">
        <v>47</v>
      </c>
      <c r="F53" s="151"/>
      <c r="G53" s="151" t="s">
        <v>48</v>
      </c>
      <c r="H53" s="152"/>
    </row>
    <row r="54" spans="2:8" ht="12.75">
      <c r="B54" s="38"/>
      <c r="C54" s="8"/>
      <c r="D54" s="8"/>
      <c r="E54" s="39" t="s">
        <v>49</v>
      </c>
      <c r="F54" s="39" t="s">
        <v>50</v>
      </c>
      <c r="G54" s="39" t="s">
        <v>51</v>
      </c>
      <c r="H54" s="39" t="s">
        <v>66</v>
      </c>
    </row>
    <row r="55" spans="2:8" ht="12.75">
      <c r="B55" s="38"/>
      <c r="C55" s="8"/>
      <c r="D55" s="8"/>
      <c r="E55" s="40"/>
      <c r="F55" s="41" t="s">
        <v>53</v>
      </c>
      <c r="G55" s="40"/>
      <c r="H55" s="41" t="s">
        <v>53</v>
      </c>
    </row>
    <row r="56" spans="2:8" ht="12.75">
      <c r="B56" s="38"/>
      <c r="C56" s="8"/>
      <c r="D56" s="8"/>
      <c r="E56" s="40"/>
      <c r="F56" s="41" t="s">
        <v>54</v>
      </c>
      <c r="G56" s="40"/>
      <c r="H56" s="41" t="s">
        <v>55</v>
      </c>
    </row>
    <row r="57" spans="2:8" ht="27.75" customHeight="1">
      <c r="B57" s="38"/>
      <c r="C57" s="8"/>
      <c r="D57" s="8"/>
      <c r="E57" s="40"/>
      <c r="F57" s="40"/>
      <c r="G57" s="40"/>
      <c r="H57" s="40"/>
    </row>
    <row r="58" spans="2:8" ht="12.75">
      <c r="B58" s="38"/>
      <c r="C58" s="8"/>
      <c r="D58" s="8"/>
      <c r="E58" s="42">
        <v>38898</v>
      </c>
      <c r="F58" s="42">
        <v>38533</v>
      </c>
      <c r="G58" s="42">
        <v>38898</v>
      </c>
      <c r="H58" s="42">
        <v>38533</v>
      </c>
    </row>
    <row r="59" spans="2:8" ht="12.75">
      <c r="B59" s="38"/>
      <c r="C59" s="8"/>
      <c r="D59" s="8"/>
      <c r="E59" s="43" t="s">
        <v>56</v>
      </c>
      <c r="F59" s="43" t="s">
        <v>56</v>
      </c>
      <c r="G59" s="43" t="s">
        <v>56</v>
      </c>
      <c r="H59" s="43" t="s">
        <v>56</v>
      </c>
    </row>
    <row r="60" spans="2:8" ht="5.25" customHeight="1">
      <c r="B60" s="44"/>
      <c r="C60" s="4"/>
      <c r="D60" s="4"/>
      <c r="E60" s="55"/>
      <c r="F60" s="55"/>
      <c r="G60" s="55"/>
      <c r="H60" s="55"/>
    </row>
    <row r="61" spans="2:8" ht="12.75">
      <c r="B61" s="46"/>
      <c r="C61" s="100"/>
      <c r="D61" s="47"/>
      <c r="E61" s="65"/>
      <c r="F61" s="65"/>
      <c r="G61" s="65"/>
      <c r="H61" s="56"/>
    </row>
    <row r="62" spans="2:8" ht="12.75">
      <c r="B62" s="46">
        <v>1</v>
      </c>
      <c r="C62" s="47" t="s">
        <v>63</v>
      </c>
      <c r="D62" s="47"/>
      <c r="E62" s="48">
        <v>0</v>
      </c>
      <c r="F62" s="48">
        <v>0</v>
      </c>
      <c r="G62" s="48">
        <v>0</v>
      </c>
      <c r="H62" s="48">
        <v>0</v>
      </c>
    </row>
    <row r="63" spans="2:8" ht="12.75">
      <c r="B63" s="46">
        <v>2</v>
      </c>
      <c r="C63" s="47" t="s">
        <v>65</v>
      </c>
      <c r="D63" s="47"/>
      <c r="E63" s="65" t="e">
        <f>-#REF!</f>
        <v>#REF!</v>
      </c>
      <c r="F63" s="65"/>
      <c r="G63" s="65"/>
      <c r="H63" s="65"/>
    </row>
    <row r="64" ht="12.75">
      <c r="H64" s="59"/>
    </row>
    <row r="66" ht="12.75">
      <c r="B66" s="52" t="s">
        <v>64</v>
      </c>
    </row>
  </sheetData>
  <mergeCells count="14">
    <mergeCell ref="B5:H5"/>
    <mergeCell ref="D50:H50"/>
    <mergeCell ref="E53:F53"/>
    <mergeCell ref="G53:H53"/>
    <mergeCell ref="D7:H7"/>
    <mergeCell ref="D18:H18"/>
    <mergeCell ref="E20:F20"/>
    <mergeCell ref="E21:F21"/>
    <mergeCell ref="E25:F25"/>
    <mergeCell ref="G25:H25"/>
    <mergeCell ref="E40:F40"/>
    <mergeCell ref="G40:H40"/>
    <mergeCell ref="E41:F41"/>
    <mergeCell ref="G41:H41"/>
  </mergeCells>
  <printOptions/>
  <pageMargins left="0.5" right="0.25" top="0.5" bottom="0.25" header="0.25" footer="0.25"/>
  <pageSetup horizontalDpi="180" verticalDpi="18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PW Consolidated Bhd</dc:title>
  <dc:subject/>
  <dc:creator>Enet</dc:creator>
  <cp:keywords/>
  <dc:description/>
  <cp:lastModifiedBy>user</cp:lastModifiedBy>
  <cp:lastPrinted>2010-11-30T09:52:10Z</cp:lastPrinted>
  <dcterms:created xsi:type="dcterms:W3CDTF">2002-10-19T02:25:46Z</dcterms:created>
  <dcterms:modified xsi:type="dcterms:W3CDTF">2010-11-30T09:52:45Z</dcterms:modified>
  <cp:category/>
  <cp:version/>
  <cp:contentType/>
  <cp:contentStatus/>
</cp:coreProperties>
</file>